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24226"/>
  <mc:AlternateContent xmlns:mc="http://schemas.openxmlformats.org/markup-compatibility/2006">
    <mc:Choice Requires="x15">
      <x15ac:absPath xmlns:x15ac="http://schemas.microsoft.com/office/spreadsheetml/2010/11/ac" url="W:\MEETINGS\SPECIAL SESSION\MEETING ATTACHMENTS\2024 MEETING ATTACHMENTS SPECIAL SESSION\10-31-2024 Budget Introduction\"/>
    </mc:Choice>
  </mc:AlternateContent>
  <xr:revisionPtr revIDLastSave="0" documentId="8_{EC94FCEC-4859-495C-A5E0-5C0C241EFA72}" xr6:coauthVersionLast="36" xr6:coauthVersionMax="36" xr10:uidLastSave="{00000000-0000-0000-0000-000000000000}"/>
  <bookViews>
    <workbookView xWindow="24468" yWindow="-108" windowWidth="24792" windowHeight="13320" tabRatio="850" xr2:uid="{00000000-000D-0000-FFFF-FFFF00000000}"/>
  </bookViews>
  <sheets>
    <sheet name="SUMMARY" sheetId="33" r:id="rId1"/>
    <sheet name="490-Capital Outlay" sheetId="1" r:id="rId2"/>
    <sheet name="100-General Fund" sheetId="2" r:id="rId3"/>
    <sheet name="200-Public Works" sheetId="3" r:id="rId4"/>
    <sheet name="210-Building Maintenance" sheetId="4" r:id="rId5"/>
    <sheet name="225-Detention Facilities" sheetId="5" r:id="rId6"/>
    <sheet name="230-Parks &amp; Recreation" sheetId="6" r:id="rId7"/>
    <sheet name="240-Solid Waste" sheetId="7" r:id="rId8"/>
    <sheet name="260-Juvenile Justice" sheetId="8" r:id="rId9"/>
    <sheet name="270-Health Tax" sheetId="9" r:id="rId10"/>
    <sheet name="280-Biomedical" sheetId="10" r:id="rId11"/>
    <sheet name="290-Riverboat" sheetId="11" r:id="rId12"/>
    <sheet name="295-Criminal Justice" sheetId="12" r:id="rId13"/>
    <sheet name="296-Head Start" sheetId="28" r:id="rId14"/>
    <sheet name="297-Oil &amp; Gas" sheetId="13" r:id="rId15"/>
    <sheet name="298-Opioid Settlement" sheetId="32" r:id="rId16"/>
    <sheet name="750-Economic Development" sheetId="14" r:id="rId17"/>
    <sheet name="755-Economic Develop Dist Trust" sheetId="31" r:id="rId18"/>
    <sheet name="770-Law Officers" sheetId="15" r:id="rId19"/>
    <sheet name="772-Housing CVP" sheetId="29" r:id="rId20"/>
    <sheet name="797-American Rescue Plan" sheetId="30" r:id="rId21"/>
    <sheet name="798-E. Edward Jones Trust" sheetId="27" r:id="rId22"/>
    <sheet name="799-Reserve Trust" sheetId="16" r:id="rId23"/>
    <sheet name="310-Debt Service" sheetId="18" r:id="rId24"/>
    <sheet name="440-Capital Improvement" sheetId="20" r:id="rId25"/>
    <sheet name="450-Capital Improvement II" sheetId="24" r:id="rId26"/>
    <sheet name="445-Capital Improvement III" sheetId="34" r:id="rId27"/>
    <sheet name="760-Group Insurance" sheetId="21" r:id="rId28"/>
    <sheet name="762-General Insurance" sheetId="22" r:id="rId29"/>
  </sheets>
  <externalReferences>
    <externalReference r:id="rId30"/>
    <externalReference r:id="rId31"/>
    <externalReference r:id="rId32"/>
    <externalReference r:id="rId33"/>
  </externalReferences>
  <definedNames>
    <definedName name="_xlnm.Print_Area" localSheetId="2">'100-General Fund'!$A$1:$H$95</definedName>
    <definedName name="_xlnm.Print_Area" localSheetId="3">'200-Public Works'!$A$1:$H$56</definedName>
    <definedName name="_xlnm.Print_Area" localSheetId="4">'210-Building Maintenance'!$A$1:$H$48</definedName>
    <definedName name="_xlnm.Print_Area" localSheetId="5">'225-Detention Facilities'!$A$1:$H$43</definedName>
    <definedName name="_xlnm.Print_Area" localSheetId="6">'230-Parks &amp; Recreation'!$A$1:$H$44</definedName>
    <definedName name="_xlnm.Print_Area" localSheetId="7">'240-Solid Waste'!$A$1:$H$42</definedName>
    <definedName name="_xlnm.Print_Area" localSheetId="8">'260-Juvenile Justice'!$A$1:$H$51</definedName>
    <definedName name="_xlnm.Print_Area" localSheetId="9">'270-Health Tax'!$A$1:$H$53</definedName>
    <definedName name="_xlnm.Print_Area" localSheetId="10">'280-Biomedical'!$A$1:$H$33</definedName>
    <definedName name="_xlnm.Print_Area" localSheetId="11">'290-Riverboat'!$A$1:$H$43</definedName>
    <definedName name="_xlnm.Print_Area" localSheetId="12">'295-Criminal Justice'!$A$1:$H$47</definedName>
    <definedName name="_xlnm.Print_Area" localSheetId="13">'296-Head Start'!$A$1:$H$36</definedName>
    <definedName name="_xlnm.Print_Area" localSheetId="14">'297-Oil &amp; Gas'!$A$1:$H$44</definedName>
    <definedName name="_xlnm.Print_Area" localSheetId="15">'298-Opioid Settlement'!$A$1:$H$40</definedName>
    <definedName name="_xlnm.Print_Area" localSheetId="23">'310-Debt Service'!$A$1:$H$40</definedName>
    <definedName name="_xlnm.Print_Area" localSheetId="24">'440-Capital Improvement'!$A$1:$H$39</definedName>
    <definedName name="_xlnm.Print_Area" localSheetId="26">'445-Capital Improvement III'!$A$1:$H$40</definedName>
    <definedName name="_xlnm.Print_Area" localSheetId="25">'450-Capital Improvement II'!$A$1:$H$40</definedName>
    <definedName name="_xlnm.Print_Area" localSheetId="1">'490-Capital Outlay'!$A$1:$I$122</definedName>
    <definedName name="_xlnm.Print_Area" localSheetId="16">'750-Economic Development'!$A$1:$H$41</definedName>
    <definedName name="_xlnm.Print_Area" localSheetId="17">'755-Economic Develop Dist Trust'!$A$1:$H$40</definedName>
    <definedName name="_xlnm.Print_Area" localSheetId="27">'760-Group Insurance'!$A$1:$H$34</definedName>
    <definedName name="_xlnm.Print_Area" localSheetId="28">'762-General Insurance'!$A$1:$H$42</definedName>
    <definedName name="_xlnm.Print_Area" localSheetId="18">'770-Law Officers'!$A$1:$H$33</definedName>
    <definedName name="_xlnm.Print_Area" localSheetId="19">'772-Housing CVP'!$A$1:$H$31</definedName>
    <definedName name="_xlnm.Print_Area" localSheetId="20">'797-American Rescue Plan'!$A$1:$H$42</definedName>
    <definedName name="_xlnm.Print_Area" localSheetId="21">'798-E. Edward Jones Trust'!$A$1:$H$43</definedName>
    <definedName name="_xlnm.Print_Area" localSheetId="22">'799-Reserve Trust'!$A$1:$H$40</definedName>
    <definedName name="_xlnm.Print_Area" localSheetId="0">SUMMARY!$B$1:$H$39</definedName>
  </definedNames>
  <calcPr calcId="191029"/>
</workbook>
</file>

<file path=xl/calcChain.xml><?xml version="1.0" encoding="utf-8"?>
<calcChain xmlns="http://schemas.openxmlformats.org/spreadsheetml/2006/main">
  <c r="H31" i="18" l="1"/>
  <c r="H23" i="18"/>
  <c r="H38" i="6" l="1"/>
  <c r="I89" i="1"/>
  <c r="I86" i="1"/>
  <c r="I79" i="1"/>
  <c r="I48" i="1"/>
  <c r="I40" i="1"/>
  <c r="I25" i="1"/>
  <c r="I16" i="1"/>
  <c r="H16" i="22"/>
  <c r="H16" i="21"/>
  <c r="H23" i="21" s="1"/>
  <c r="H16" i="34"/>
  <c r="H22" i="34"/>
  <c r="H16" i="24"/>
  <c r="H22" i="24"/>
  <c r="H16" i="20"/>
  <c r="H22" i="20"/>
  <c r="H17" i="18"/>
  <c r="H17" i="16"/>
  <c r="H24" i="16"/>
  <c r="H17" i="27"/>
  <c r="H17" i="30"/>
  <c r="H24" i="30"/>
  <c r="H16" i="29"/>
  <c r="H22" i="29"/>
  <c r="H17" i="15"/>
  <c r="H24" i="15"/>
  <c r="H18" i="31"/>
  <c r="H24" i="31"/>
  <c r="H18" i="14"/>
  <c r="H17" i="32"/>
  <c r="H24" i="32"/>
  <c r="H18" i="13"/>
  <c r="H16" i="28"/>
  <c r="H22" i="28"/>
  <c r="H18" i="12"/>
  <c r="H18" i="11"/>
  <c r="H18" i="10"/>
  <c r="H24" i="10"/>
  <c r="H21" i="9"/>
  <c r="H20" i="8"/>
  <c r="H19" i="7"/>
  <c r="H23" i="6"/>
  <c r="H19" i="5"/>
  <c r="H20" i="4"/>
  <c r="M3" i="33"/>
  <c r="L1" i="22" l="1"/>
  <c r="P39" i="33" s="1"/>
  <c r="Q39" i="33" s="1"/>
  <c r="L1" i="34"/>
  <c r="P33" i="33" s="1"/>
  <c r="Q33" i="33" s="1"/>
  <c r="L1" i="24"/>
  <c r="P32" i="33" s="1"/>
  <c r="Q32" i="33" s="1"/>
  <c r="L1" i="20"/>
  <c r="P31" i="33" s="1"/>
  <c r="Q31" i="33" s="1"/>
  <c r="L1" i="16"/>
  <c r="P26" i="33" s="1"/>
  <c r="L1" i="27"/>
  <c r="P25" i="33" s="1"/>
  <c r="L1" i="31"/>
  <c r="P21" i="33" s="1"/>
  <c r="L1" i="14"/>
  <c r="P20" i="33" s="1"/>
  <c r="L1" i="32"/>
  <c r="P19" i="33" s="1"/>
  <c r="H33" i="11"/>
  <c r="L1" i="11" s="1"/>
  <c r="P15" i="33" s="1"/>
  <c r="L1" i="9"/>
  <c r="P13" i="33" s="1"/>
  <c r="H41" i="8"/>
  <c r="L1" i="8" s="1"/>
  <c r="P12" i="33" s="1"/>
  <c r="L1" i="7"/>
  <c r="L1" i="6"/>
  <c r="L1" i="4"/>
  <c r="P8" i="33" s="1"/>
  <c r="P38" i="33"/>
  <c r="Q38" i="33" s="1"/>
  <c r="P29" i="33"/>
  <c r="P23" i="33"/>
  <c r="P22" i="33"/>
  <c r="P17" i="33"/>
  <c r="P14" i="33"/>
  <c r="P11" i="33"/>
  <c r="P10" i="33"/>
  <c r="H25" i="13"/>
  <c r="H35" i="5"/>
  <c r="L1" i="5" s="1"/>
  <c r="P9" i="33" s="1"/>
  <c r="I115" i="1" l="1"/>
  <c r="L1" i="1" s="1"/>
  <c r="P3" i="33" s="1"/>
  <c r="K1" i="1" l="1"/>
  <c r="A1" i="1" s="1"/>
  <c r="J3" i="33" s="1"/>
  <c r="I3" i="33"/>
  <c r="S3" i="33" s="1"/>
  <c r="C5" i="33"/>
  <c r="C7" i="33" s="1"/>
  <c r="E38" i="33"/>
  <c r="E33" i="33"/>
  <c r="E32" i="33"/>
  <c r="E31" i="33"/>
  <c r="E29" i="33"/>
  <c r="E26" i="33"/>
  <c r="E25" i="33"/>
  <c r="E24" i="33"/>
  <c r="E23" i="33"/>
  <c r="E22" i="33"/>
  <c r="E21" i="33"/>
  <c r="E20" i="33"/>
  <c r="E19" i="33"/>
  <c r="E18" i="33"/>
  <c r="E17" i="33"/>
  <c r="E16" i="33"/>
  <c r="E15" i="33"/>
  <c r="E14" i="33"/>
  <c r="E13" i="33"/>
  <c r="E12" i="33"/>
  <c r="E11" i="33"/>
  <c r="E10" i="33"/>
  <c r="E9" i="33"/>
  <c r="E8" i="33"/>
  <c r="E7" i="33"/>
  <c r="E5" i="33"/>
  <c r="E39" i="33"/>
  <c r="H25" i="34"/>
  <c r="H33" i="34" s="1"/>
  <c r="H38" i="34" s="1"/>
  <c r="M1" i="34" s="1"/>
  <c r="M33" i="33" s="1"/>
  <c r="N33" i="33" s="1"/>
  <c r="K3" i="33" l="1"/>
  <c r="I5" i="33"/>
  <c r="S5" i="33" s="1"/>
  <c r="K1" i="2"/>
  <c r="A1" i="2" s="1"/>
  <c r="J5" i="33" s="1"/>
  <c r="K1" i="3"/>
  <c r="A1" i="3" s="1"/>
  <c r="J7" i="33" s="1"/>
  <c r="C8" i="33"/>
  <c r="I7" i="33"/>
  <c r="S7" i="33" s="1"/>
  <c r="H27" i="32"/>
  <c r="H34" i="32" l="1"/>
  <c r="H38" i="32" s="1"/>
  <c r="M1" i="32" s="1"/>
  <c r="M19" i="33" s="1"/>
  <c r="N19" i="33" s="1"/>
  <c r="K5" i="33"/>
  <c r="K7" i="33"/>
  <c r="K1" i="4"/>
  <c r="A1" i="4" s="1"/>
  <c r="J8" i="33" s="1"/>
  <c r="C9" i="33"/>
  <c r="I8" i="33"/>
  <c r="S8" i="33" s="1"/>
  <c r="C10" i="33" l="1"/>
  <c r="K1" i="5"/>
  <c r="A1" i="5" s="1"/>
  <c r="J9" i="33" s="1"/>
  <c r="I9" i="33"/>
  <c r="S9" i="33" s="1"/>
  <c r="K8" i="33"/>
  <c r="K9" i="33" l="1"/>
  <c r="C11" i="33"/>
  <c r="K1" i="6"/>
  <c r="A1" i="6" s="1"/>
  <c r="J10" i="33" s="1"/>
  <c r="I10" i="33"/>
  <c r="S10" i="33" s="1"/>
  <c r="K10" i="33" l="1"/>
  <c r="C12" i="33"/>
  <c r="I11" i="33"/>
  <c r="S11" i="33" s="1"/>
  <c r="K1" i="7"/>
  <c r="A1" i="7" s="1"/>
  <c r="J11" i="33" s="1"/>
  <c r="K11" i="33" l="1"/>
  <c r="C13" i="33"/>
  <c r="I12" i="33"/>
  <c r="S12" i="33" s="1"/>
  <c r="K1" i="8"/>
  <c r="A1" i="8" s="1"/>
  <c r="J12" i="33" s="1"/>
  <c r="K12" i="33" l="1"/>
  <c r="C14" i="33"/>
  <c r="I13" i="33"/>
  <c r="S13" i="33" s="1"/>
  <c r="K1" i="9"/>
  <c r="A1" i="9" s="1"/>
  <c r="J13" i="33" s="1"/>
  <c r="K13" i="33" l="1"/>
  <c r="C15" i="33"/>
  <c r="I14" i="33"/>
  <c r="S14" i="33" s="1"/>
  <c r="K1" i="10"/>
  <c r="A1" i="10" s="1"/>
  <c r="J14" i="33" s="1"/>
  <c r="K14" i="33" l="1"/>
  <c r="C16" i="33"/>
  <c r="I15" i="33"/>
  <c r="S15" i="33" s="1"/>
  <c r="K1" i="11"/>
  <c r="A1" i="11" s="1"/>
  <c r="J15" i="33" s="1"/>
  <c r="K15" i="33" l="1"/>
  <c r="C17" i="33"/>
  <c r="K1" i="12"/>
  <c r="A1" i="12" s="1"/>
  <c r="J16" i="33" s="1"/>
  <c r="I16" i="33"/>
  <c r="S16" i="33" s="1"/>
  <c r="K16" i="33" l="1"/>
  <c r="C18" i="33"/>
  <c r="K1" i="28"/>
  <c r="A1" i="28" s="1"/>
  <c r="J17" i="33" s="1"/>
  <c r="I17" i="33"/>
  <c r="S17" i="33" s="1"/>
  <c r="K17" i="33" l="1"/>
  <c r="K1" i="13"/>
  <c r="A1" i="13" s="1"/>
  <c r="J18" i="33" s="1"/>
  <c r="I18" i="33"/>
  <c r="S18" i="33" s="1"/>
  <c r="C19" i="33"/>
  <c r="C20" i="33" l="1"/>
  <c r="I19" i="33"/>
  <c r="S19" i="33" s="1"/>
  <c r="K1" i="32"/>
  <c r="A1" i="32" s="1"/>
  <c r="J19" i="33" s="1"/>
  <c r="K18" i="33"/>
  <c r="K19" i="33" l="1"/>
  <c r="C21" i="33"/>
  <c r="I20" i="33"/>
  <c r="S20" i="33" s="1"/>
  <c r="K1" i="14"/>
  <c r="A1" i="14" s="1"/>
  <c r="J20" i="33" s="1"/>
  <c r="K20" i="33" l="1"/>
  <c r="I21" i="33"/>
  <c r="S21" i="33" s="1"/>
  <c r="K1" i="31"/>
  <c r="A1" i="31" s="1"/>
  <c r="J21" i="33" s="1"/>
  <c r="C22" i="33"/>
  <c r="H25" i="14"/>
  <c r="H31" i="31"/>
  <c r="H27" i="31"/>
  <c r="H34" i="31" s="1"/>
  <c r="H38" i="31" s="1"/>
  <c r="M1" i="31" s="1"/>
  <c r="M21" i="33" s="1"/>
  <c r="N21" i="33" s="1"/>
  <c r="H37" i="12"/>
  <c r="L1" i="12" s="1"/>
  <c r="P16" i="33" s="1"/>
  <c r="H47" i="3"/>
  <c r="L1" i="3" s="1"/>
  <c r="P7" i="33" s="1"/>
  <c r="K21" i="33" l="1"/>
  <c r="K1" i="15"/>
  <c r="A1" i="15" s="1"/>
  <c r="J22" i="33" s="1"/>
  <c r="C23" i="33"/>
  <c r="I22" i="33"/>
  <c r="S22" i="33" s="1"/>
  <c r="H74" i="2"/>
  <c r="H76" i="2" s="1"/>
  <c r="I23" i="33" l="1"/>
  <c r="C24" i="33"/>
  <c r="K1" i="29"/>
  <c r="A1" i="29" s="1"/>
  <c r="J23" i="33" s="1"/>
  <c r="K22" i="33"/>
  <c r="H32" i="30"/>
  <c r="L1" i="30" s="1"/>
  <c r="P24" i="33" s="1"/>
  <c r="K23" i="33" l="1"/>
  <c r="S23" i="33"/>
  <c r="I24" i="33"/>
  <c r="S24" i="33" s="1"/>
  <c r="K1" i="30"/>
  <c r="A1" i="30" s="1"/>
  <c r="J24" i="33" s="1"/>
  <c r="C25" i="33"/>
  <c r="H27" i="30"/>
  <c r="H25" i="29"/>
  <c r="H29" i="29" s="1"/>
  <c r="M1" i="29" s="1"/>
  <c r="M23" i="33" s="1"/>
  <c r="H25" i="28"/>
  <c r="K24" i="33" l="1"/>
  <c r="N23" i="33"/>
  <c r="I25" i="33"/>
  <c r="S25" i="33" s="1"/>
  <c r="K1" i="27"/>
  <c r="A1" i="27" s="1"/>
  <c r="J25" i="33" s="1"/>
  <c r="C26" i="33"/>
  <c r="H30" i="28"/>
  <c r="H34" i="28" s="1"/>
  <c r="M1" i="28" s="1"/>
  <c r="M17" i="33" s="1"/>
  <c r="N17" i="33" s="1"/>
  <c r="H36" i="30"/>
  <c r="H40" i="30" s="1"/>
  <c r="M1" i="30" s="1"/>
  <c r="M24" i="33" s="1"/>
  <c r="N24" i="33" s="1"/>
  <c r="K25" i="33" l="1"/>
  <c r="K1" i="16"/>
  <c r="A1" i="16" s="1"/>
  <c r="J26" i="33" s="1"/>
  <c r="I26" i="33"/>
  <c r="S26" i="33" s="1"/>
  <c r="C29" i="33"/>
  <c r="C31" i="33" s="1"/>
  <c r="I92" i="1"/>
  <c r="I52" i="1"/>
  <c r="K26" i="33" l="1"/>
  <c r="I29" i="33"/>
  <c r="S29" i="33" s="1"/>
  <c r="K1" i="18"/>
  <c r="A1" i="18" s="1"/>
  <c r="J29" i="33" s="1"/>
  <c r="H37" i="9"/>
  <c r="K29" i="33" l="1"/>
  <c r="K1" i="20"/>
  <c r="A1" i="20" s="1"/>
  <c r="J31" i="33" s="1"/>
  <c r="I31" i="33"/>
  <c r="S31" i="33" s="1"/>
  <c r="C32" i="33"/>
  <c r="H32" i="4"/>
  <c r="K31" i="33" l="1"/>
  <c r="I32" i="33"/>
  <c r="S32" i="33" s="1"/>
  <c r="K1" i="24"/>
  <c r="A1" i="24" s="1"/>
  <c r="J32" i="33" s="1"/>
  <c r="C33" i="33"/>
  <c r="H32" i="27"/>
  <c r="K32" i="33" l="1"/>
  <c r="I33" i="33"/>
  <c r="S33" i="33" s="1"/>
  <c r="C38" i="33"/>
  <c r="K1" i="34"/>
  <c r="A1" i="34" s="1"/>
  <c r="J33" i="33" s="1"/>
  <c r="H25" i="27"/>
  <c r="H32" i="8"/>
  <c r="H34" i="13"/>
  <c r="L1" i="13" s="1"/>
  <c r="P18" i="33" s="1"/>
  <c r="K33" i="33" l="1"/>
  <c r="C39" i="33"/>
  <c r="K1" i="21"/>
  <c r="A1" i="21" s="1"/>
  <c r="J38" i="33" s="1"/>
  <c r="I38" i="33"/>
  <c r="S38" i="33" s="1"/>
  <c r="H28" i="27"/>
  <c r="H36" i="27" s="1"/>
  <c r="H41" i="27" s="1"/>
  <c r="M1" i="27" s="1"/>
  <c r="M25" i="33" s="1"/>
  <c r="K38" i="33" l="1"/>
  <c r="N25" i="33"/>
  <c r="K1" i="22"/>
  <c r="A1" i="22" s="1"/>
  <c r="J39" i="33" s="1"/>
  <c r="K39" i="33" s="1"/>
  <c r="I39" i="33"/>
  <c r="S39" i="33" s="1"/>
  <c r="I83" i="1" l="1"/>
  <c r="I96" i="1"/>
  <c r="H27" i="3"/>
  <c r="H23" i="2"/>
  <c r="H79" i="2" s="1"/>
  <c r="H26" i="7"/>
  <c r="H86" i="2"/>
  <c r="L1" i="2" s="1"/>
  <c r="P5" i="33" s="1"/>
  <c r="P40" i="33" s="1"/>
  <c r="I56" i="1"/>
  <c r="H27" i="5"/>
  <c r="H26" i="22"/>
  <c r="H25" i="11"/>
  <c r="H30" i="6"/>
  <c r="H39" i="3"/>
  <c r="H27" i="12"/>
  <c r="H34" i="8"/>
  <c r="I98" i="1" l="1"/>
  <c r="H28" i="21"/>
  <c r="H32" i="21" s="1"/>
  <c r="M1" i="21" s="1"/>
  <c r="M38" i="33" s="1"/>
  <c r="H45" i="8"/>
  <c r="H49" i="8" s="1"/>
  <c r="M1" i="8" s="1"/>
  <c r="M12" i="33" s="1"/>
  <c r="N12" i="33" s="1"/>
  <c r="H25" i="24"/>
  <c r="H33" i="24" s="1"/>
  <c r="H38" i="24" s="1"/>
  <c r="M1" i="24" s="1"/>
  <c r="M32" i="33" s="1"/>
  <c r="N32" i="33" s="1"/>
  <c r="H30" i="12"/>
  <c r="H28" i="22"/>
  <c r="H25" i="20"/>
  <c r="H32" i="20" s="1"/>
  <c r="H37" i="20" s="1"/>
  <c r="M1" i="20" s="1"/>
  <c r="M31" i="33" s="1"/>
  <c r="H34" i="18"/>
  <c r="H38" i="18" s="1"/>
  <c r="M1" i="18" s="1"/>
  <c r="M29" i="33" s="1"/>
  <c r="N29" i="33" s="1"/>
  <c r="H27" i="16"/>
  <c r="H34" i="16" s="1"/>
  <c r="H38" i="16" s="1"/>
  <c r="M1" i="16" s="1"/>
  <c r="M26" i="33" s="1"/>
  <c r="N26" i="33" s="1"/>
  <c r="H27" i="15"/>
  <c r="H31" i="15" s="1"/>
  <c r="M1" i="15" s="1"/>
  <c r="M22" i="33" s="1"/>
  <c r="N22" i="33" s="1"/>
  <c r="H28" i="14"/>
  <c r="H35" i="14" s="1"/>
  <c r="H28" i="13"/>
  <c r="H28" i="11"/>
  <c r="H37" i="11" s="1"/>
  <c r="H27" i="10"/>
  <c r="H31" i="10" s="1"/>
  <c r="M1" i="10" s="1"/>
  <c r="M14" i="33" s="1"/>
  <c r="N14" i="33" s="1"/>
  <c r="H39" i="9"/>
  <c r="H47" i="9" s="1"/>
  <c r="H51" i="9" s="1"/>
  <c r="M1" i="9" s="1"/>
  <c r="M13" i="33" s="1"/>
  <c r="N13" i="33" s="1"/>
  <c r="H29" i="7"/>
  <c r="H36" i="7" s="1"/>
  <c r="H40" i="7" s="1"/>
  <c r="M1" i="7" s="1"/>
  <c r="M11" i="33" s="1"/>
  <c r="N11" i="33" s="1"/>
  <c r="H32" i="6"/>
  <c r="H30" i="5"/>
  <c r="H37" i="5" s="1"/>
  <c r="H41" i="5" s="1"/>
  <c r="M1" i="5" s="1"/>
  <c r="M9" i="33" s="1"/>
  <c r="N9" i="33" s="1"/>
  <c r="H34" i="4"/>
  <c r="H42" i="4" s="1"/>
  <c r="H42" i="3"/>
  <c r="H42" i="6" l="1"/>
  <c r="M1" i="6" s="1"/>
  <c r="M10" i="33" s="1"/>
  <c r="N10" i="33" s="1"/>
  <c r="N38" i="33"/>
  <c r="H36" i="22"/>
  <c r="H40" i="22" s="1"/>
  <c r="M1" i="22" s="1"/>
  <c r="M39" i="33" s="1"/>
  <c r="H41" i="12"/>
  <c r="H45" i="12" s="1"/>
  <c r="M1" i="12" s="1"/>
  <c r="M16" i="33" s="1"/>
  <c r="N16" i="33" s="1"/>
  <c r="M34" i="33"/>
  <c r="N31" i="33"/>
  <c r="H50" i="3"/>
  <c r="H54" i="3" s="1"/>
  <c r="M1" i="3" s="1"/>
  <c r="M7" i="33" s="1"/>
  <c r="N7" i="33" s="1"/>
  <c r="H41" i="11"/>
  <c r="M1" i="11" s="1"/>
  <c r="M15" i="33" s="1"/>
  <c r="H89" i="2"/>
  <c r="H93" i="2" s="1"/>
  <c r="M1" i="2" s="1"/>
  <c r="M5" i="33" s="1"/>
  <c r="H38" i="13"/>
  <c r="H42" i="13" s="1"/>
  <c r="M1" i="13" s="1"/>
  <c r="M18" i="33" s="1"/>
  <c r="N18" i="33" s="1"/>
  <c r="H46" i="4"/>
  <c r="M1" i="4" s="1"/>
  <c r="M8" i="33" s="1"/>
  <c r="N8" i="33" s="1"/>
  <c r="H39" i="14"/>
  <c r="M1" i="14" s="1"/>
  <c r="M20" i="33" s="1"/>
  <c r="N20" i="33" s="1"/>
  <c r="N39" i="33" l="1"/>
  <c r="M40" i="33"/>
  <c r="N5" i="33"/>
  <c r="N15" i="33"/>
  <c r="M27" i="33"/>
  <c r="M36" i="33" s="1"/>
  <c r="I101" i="1" l="1"/>
  <c r="I119" i="1" s="1"/>
</calcChain>
</file>

<file path=xl/sharedStrings.xml><?xml version="1.0" encoding="utf-8"?>
<sst xmlns="http://schemas.openxmlformats.org/spreadsheetml/2006/main" count="859" uniqueCount="291">
  <si>
    <t>Fines and Forfeitures</t>
  </si>
  <si>
    <t>Law Officers Witness</t>
  </si>
  <si>
    <t>BY THE CADDO PARISH COMMISSION:</t>
  </si>
  <si>
    <t xml:space="preserve">       </t>
  </si>
  <si>
    <t xml:space="preserve"> </t>
  </si>
  <si>
    <t>Equipment Purchases</t>
  </si>
  <si>
    <t xml:space="preserve">Road Construction Projects </t>
  </si>
  <si>
    <t>Drainage Projects</t>
  </si>
  <si>
    <t>Building Renovations</t>
  </si>
  <si>
    <t>Vehicle Purchases</t>
  </si>
  <si>
    <t>Computer Hardware and Software Purchases</t>
  </si>
  <si>
    <t xml:space="preserve">      </t>
  </si>
  <si>
    <t>District Attorney</t>
  </si>
  <si>
    <t xml:space="preserve">       Fund Administration</t>
  </si>
  <si>
    <t>Administration</t>
  </si>
  <si>
    <t xml:space="preserve">       Total Expenditures</t>
  </si>
  <si>
    <t xml:space="preserve">       Excess (Deficiency) of Revenues</t>
  </si>
  <si>
    <t xml:space="preserve">       Over Expenditures</t>
  </si>
  <si>
    <t>Transfer from Public Works Fund</t>
  </si>
  <si>
    <t>Transfer from Solid Waste Disposal Fund</t>
  </si>
  <si>
    <t xml:space="preserve">       Excess (Deficiency) of Revenues and</t>
  </si>
  <si>
    <t>Other Financing Sources Over</t>
  </si>
  <si>
    <t>Expenditures and Other Financing Uses</t>
  </si>
  <si>
    <t>Expenditures</t>
  </si>
  <si>
    <t>Coroner Building</t>
  </si>
  <si>
    <t>LSU Extension Building</t>
  </si>
  <si>
    <t>Archives</t>
  </si>
  <si>
    <t>David Raines Community Center</t>
  </si>
  <si>
    <t>Retirement Deducted from Taxes</t>
  </si>
  <si>
    <t>Metropolitan Planning Commission</t>
  </si>
  <si>
    <t>Emergency Preparedness</t>
  </si>
  <si>
    <t>Parish Service Office</t>
  </si>
  <si>
    <t>Total Other Governmental Appropriations</t>
  </si>
  <si>
    <t>Total Expenditures</t>
  </si>
  <si>
    <t>Over Expenditures</t>
  </si>
  <si>
    <t>Transfer from Criminal Justice Fund</t>
  </si>
  <si>
    <t>Expenditures and Other Financing Issues</t>
  </si>
  <si>
    <t>Transfer to Capital Outlay</t>
  </si>
  <si>
    <t>Expenditures and Other Financing Sources</t>
  </si>
  <si>
    <t xml:space="preserve"> BY THE CADDO PARISH COMMISSION:</t>
  </si>
  <si>
    <t xml:space="preserve">  </t>
  </si>
  <si>
    <t>Probation</t>
  </si>
  <si>
    <t>Detention</t>
  </si>
  <si>
    <t>Transfer to Capital Outlay Fund</t>
  </si>
  <si>
    <t>Statutory Charges</t>
  </si>
  <si>
    <t>Other Charges</t>
  </si>
  <si>
    <t>Transfer to General Fund</t>
  </si>
  <si>
    <t>Transfer to Juvenile Justice Fund</t>
  </si>
  <si>
    <t>Contractual Services</t>
  </si>
  <si>
    <t>Interest Earned</t>
  </si>
  <si>
    <t>Solid Waste Disposal</t>
  </si>
  <si>
    <t>Public Works</t>
  </si>
  <si>
    <t>Parks and Recreation</t>
  </si>
  <si>
    <t>Animal Services and Mosquito Control</t>
  </si>
  <si>
    <t>Information Systems</t>
  </si>
  <si>
    <t>Facilities and Maintenance</t>
  </si>
  <si>
    <t>Criminal Justice</t>
  </si>
  <si>
    <t>Juvenile Services</t>
  </si>
  <si>
    <t>Registrar of Voters</t>
  </si>
  <si>
    <t xml:space="preserve">                    BE IT FURTHER ORDAINED that any time during the year the Administrator of the Caddo Parish Commission shall have the authority to transfer part or all of the unencumbered appropriation from one budget line item to another budget line item within departments or functions.  Appropriation transfers between departments or functions shall only be Parish Commission action amending this ordinance.</t>
  </si>
  <si>
    <t>Revenues</t>
  </si>
  <si>
    <t>Ad Valorem Taxes</t>
  </si>
  <si>
    <t>State Revenue Sharing</t>
  </si>
  <si>
    <t>State Severance Tax</t>
  </si>
  <si>
    <t>Licenses and Permits</t>
  </si>
  <si>
    <t>Charges for Services</t>
  </si>
  <si>
    <t>Video Poker</t>
  </si>
  <si>
    <t>Miscellaneous</t>
  </si>
  <si>
    <t xml:space="preserve">        </t>
  </si>
  <si>
    <t>Total Revenues</t>
  </si>
  <si>
    <t>Parish Commission</t>
  </si>
  <si>
    <t>District Court</t>
  </si>
  <si>
    <t>Coroner</t>
  </si>
  <si>
    <t>Administration and Legal</t>
  </si>
  <si>
    <t>Human Resources</t>
  </si>
  <si>
    <t>Finance</t>
  </si>
  <si>
    <t>LSU Extension Service</t>
  </si>
  <si>
    <t>Elections</t>
  </si>
  <si>
    <t>Statutory Appropriations</t>
  </si>
  <si>
    <t>Other Governmental Appropriations</t>
  </si>
  <si>
    <t>Excess (Deficiency) of Revenues</t>
  </si>
  <si>
    <t>Other Financing Sources (Uses):</t>
  </si>
  <si>
    <t xml:space="preserve">Excess (Deficiency) of Revenues and </t>
  </si>
  <si>
    <t>Fund Balance at Beginning of Year</t>
  </si>
  <si>
    <t>Fund Balance at End of Year</t>
  </si>
  <si>
    <t>Sales Tax Collections</t>
  </si>
  <si>
    <t>Parish Transportation</t>
  </si>
  <si>
    <t>Road Royalty Fund</t>
  </si>
  <si>
    <t>Building Permits</t>
  </si>
  <si>
    <t>Drainage</t>
  </si>
  <si>
    <t>Road Capital Improvements</t>
  </si>
  <si>
    <t>Road Construction and Maintenance</t>
  </si>
  <si>
    <r>
      <t xml:space="preserve">        </t>
    </r>
    <r>
      <rPr>
        <sz val="10"/>
        <rFont val="Arial"/>
        <family val="2"/>
      </rPr>
      <t xml:space="preserve"> </t>
    </r>
  </si>
  <si>
    <t>Other Financing Sources (Uses)</t>
  </si>
  <si>
    <t>Courthouse</t>
  </si>
  <si>
    <t>Francis Bickham Building</t>
  </si>
  <si>
    <t>Government Plaza</t>
  </si>
  <si>
    <t>Excess (Deficiency) of Revenues and</t>
  </si>
  <si>
    <t>Caddo Correctional Center-Facilities &amp; Maintenance</t>
  </si>
  <si>
    <t>Excess (Deficiency)</t>
  </si>
  <si>
    <t>Private Donations</t>
  </si>
  <si>
    <t>Camping Fees</t>
  </si>
  <si>
    <t>Allocations to Other Entities</t>
  </si>
  <si>
    <t>Parks and Recreation Maintenance and Operation</t>
  </si>
  <si>
    <t>Sales Tax</t>
  </si>
  <si>
    <t xml:space="preserve"> Excess (Deficiency) of Revenues</t>
  </si>
  <si>
    <t>State and Federal Grants</t>
  </si>
  <si>
    <t>Juvenile Court</t>
  </si>
  <si>
    <t>Facilities &amp; Maintenance</t>
  </si>
  <si>
    <t>Shreveport Regional Lab</t>
  </si>
  <si>
    <t>Highland Health Unit Complex</t>
  </si>
  <si>
    <t>Vivian Health Unit Complex</t>
  </si>
  <si>
    <t>David Raines Health Center</t>
  </si>
  <si>
    <t>Biomedical Foundation</t>
  </si>
  <si>
    <t>Gaming Proceeds</t>
  </si>
  <si>
    <t>Criminal Justice System</t>
  </si>
  <si>
    <t>Oil Royalty/Mineral Lease</t>
  </si>
  <si>
    <t>Debt Service</t>
  </si>
  <si>
    <t>General Government</t>
  </si>
  <si>
    <t>Total Operating Revenues</t>
  </si>
  <si>
    <t>Operating Expenditures</t>
  </si>
  <si>
    <t>Group Insurance</t>
  </si>
  <si>
    <t>Operating Income (Loss)</t>
  </si>
  <si>
    <t>Net Income (Loss)</t>
  </si>
  <si>
    <t>Net Assets at Beginning of Year</t>
  </si>
  <si>
    <t>Net Assets at End of Year</t>
  </si>
  <si>
    <t>Casualty Program</t>
  </si>
  <si>
    <t>Workers Compensation Program</t>
  </si>
  <si>
    <t>Total Operating Expenditures</t>
  </si>
  <si>
    <t>Commercial Vehicle Enforcement Unit</t>
  </si>
  <si>
    <t>Oil and Gas Permits</t>
  </si>
  <si>
    <t>Transfer from Building Maintenance Fund</t>
  </si>
  <si>
    <t>Caddo Correctional Center</t>
  </si>
  <si>
    <t>Highland Health Unit</t>
  </si>
  <si>
    <t>Caddo Community Action Agency</t>
  </si>
  <si>
    <t>Legal and Auditing</t>
  </si>
  <si>
    <t>Transfer from Oil and Gas Fund</t>
  </si>
  <si>
    <t>Gas and Oil Sales</t>
  </si>
  <si>
    <t xml:space="preserve">Fleet Services </t>
  </si>
  <si>
    <t>Transfer from General Fund</t>
  </si>
  <si>
    <t>Federal Grants</t>
  </si>
  <si>
    <t>Veteran Affairs Building</t>
  </si>
  <si>
    <t>Code Enforcement</t>
  </si>
  <si>
    <t>Heavy Equipment Purchases</t>
  </si>
  <si>
    <t>Road &amp; Bridge</t>
  </si>
  <si>
    <t>Juvenile Court Buildings</t>
  </si>
  <si>
    <t>Ward Courts (Constables &amp; Justices of the Peace)</t>
  </si>
  <si>
    <t>Fines &amp; Forfeitures</t>
  </si>
  <si>
    <t>Building Rental</t>
  </si>
  <si>
    <t>Allocation to Other Entities</t>
  </si>
  <si>
    <t>Feasibility Studes</t>
  </si>
  <si>
    <t>Transfer from Criminal Justice</t>
  </si>
  <si>
    <t>Transfer to Detention Facilities Fund</t>
  </si>
  <si>
    <t>2007 General Obligation Bonds/2014 Refunding</t>
  </si>
  <si>
    <t>2008 General Obligation Bonds/2015 Refunding</t>
  </si>
  <si>
    <t>2009 General Obligation Bonds/2016 Refunding</t>
  </si>
  <si>
    <t>Construction and Improvements</t>
  </si>
  <si>
    <t>Recreation Fees</t>
  </si>
  <si>
    <t>David Raines Center (MLK Community Center)</t>
  </si>
  <si>
    <t>Proceeds From Limited Tax Revenue Bonds</t>
  </si>
  <si>
    <t>Forcht Wade</t>
  </si>
  <si>
    <t>Criminal Administration</t>
  </si>
  <si>
    <t>Caddo Correctional Center-Statutory Charges</t>
  </si>
  <si>
    <t>Fleet Services</t>
  </si>
  <si>
    <t xml:space="preserve">Building Renovations </t>
  </si>
  <si>
    <t>Transfer from Health Tax Fund</t>
  </si>
  <si>
    <t>Transfer from Juvenile Justice Fund</t>
  </si>
  <si>
    <t>State Grant Revenue</t>
  </si>
  <si>
    <t>Transfer from Oil and Gas</t>
  </si>
  <si>
    <t>Head Start Grant</t>
  </si>
  <si>
    <t>Head Start Program</t>
  </si>
  <si>
    <t>Transfer from American Rescue Plan Fund</t>
  </si>
  <si>
    <t>Section 8 Grant</t>
  </si>
  <si>
    <t>Section 8 Grant Program</t>
  </si>
  <si>
    <t>Federal Grant Revenues</t>
  </si>
  <si>
    <t>Grant Programs</t>
  </si>
  <si>
    <t>Transfer from Detention Facilities Fund</t>
  </si>
  <si>
    <t>Other Appropriations</t>
  </si>
  <si>
    <t>Transfer to Criminal Justice</t>
  </si>
  <si>
    <t>Transfer from Public Works</t>
  </si>
  <si>
    <t>Tranfer to General Fund</t>
  </si>
  <si>
    <t>Interest Income</t>
  </si>
  <si>
    <t>Grant Programs Revenue</t>
  </si>
  <si>
    <t>Grant Program Expenditures</t>
  </si>
  <si>
    <t>AN ORDINANCE ADOPTING THE BUDGET OF ESTIMATED REVENUES  AND EXPENDITURES FOR THE RIVERBOAT FUND FOR THE YEAR 2023</t>
  </si>
  <si>
    <t xml:space="preserve">                             BE IT ORDAINED by the Caddo Parish Commission, in legal and regular session convened, that the Budget of Estimated Revenues and Expenditures for the Riverboat Fund for the year 2023, is hereby adopted and appropriated as follows, to wit:</t>
  </si>
  <si>
    <t>Capital Outlay</t>
  </si>
  <si>
    <t>General Fund</t>
  </si>
  <si>
    <t>Building Maintenance</t>
  </si>
  <si>
    <t>Parks &amp; Recreation</t>
  </si>
  <si>
    <t>Detention Facilities</t>
  </si>
  <si>
    <t>Solid Waste</t>
  </si>
  <si>
    <t>Juvenile Detention</t>
  </si>
  <si>
    <t>Health Tax</t>
  </si>
  <si>
    <t>Biomedical</t>
  </si>
  <si>
    <t>Oil &amp; Gas</t>
  </si>
  <si>
    <t>Riverboat</t>
  </si>
  <si>
    <t>Head Start</t>
  </si>
  <si>
    <t>Opioid Settlement</t>
  </si>
  <si>
    <t>Economic Development</t>
  </si>
  <si>
    <t>Econ Develop District Trust Fund</t>
  </si>
  <si>
    <t>Capital Improvement I</t>
  </si>
  <si>
    <t>Capital Improvement III</t>
  </si>
  <si>
    <t>Capital Improvement II</t>
  </si>
  <si>
    <t>General Insurance</t>
  </si>
  <si>
    <t>Housing Choice Voucher Program</t>
  </si>
  <si>
    <t>American Rescue Plan</t>
  </si>
  <si>
    <t>E. Edward Jones Housing Trust</t>
  </si>
  <si>
    <t>Reserve Trust</t>
  </si>
  <si>
    <t xml:space="preserve">ORDINANCE NO. </t>
  </si>
  <si>
    <t xml:space="preserve"> OF </t>
  </si>
  <si>
    <t>CHECK</t>
  </si>
  <si>
    <t>Vivian Health Unit</t>
  </si>
  <si>
    <t>Veteran Affairs</t>
  </si>
  <si>
    <t>Coroner's Office</t>
  </si>
  <si>
    <t>LSU Extension</t>
  </si>
  <si>
    <t>Communications</t>
  </si>
  <si>
    <t>2023 General Obligation Bonds</t>
  </si>
  <si>
    <t>Proceeds From General Obligation Bonds</t>
  </si>
  <si>
    <t>Transfer from Capital Improvement III Fund</t>
  </si>
  <si>
    <t>Transfer from American Rescue Plan</t>
  </si>
  <si>
    <t>Transfer from Opioid Settlement</t>
  </si>
  <si>
    <t>Transfer to Reserve Trust Fund</t>
  </si>
  <si>
    <t>Settlement Revenue</t>
  </si>
  <si>
    <t>Opioid Abatement Expenses</t>
  </si>
  <si>
    <t>Tranfer to Juvenile Justice</t>
  </si>
  <si>
    <t>Transfer To/From</t>
  </si>
  <si>
    <t>Non-Operating Revenues</t>
  </si>
  <si>
    <t>Ending Fund Balance</t>
  </si>
  <si>
    <t>Emailed</t>
  </si>
  <si>
    <t>*Shouldn't this be $0 or $1M?</t>
  </si>
  <si>
    <t>Ordinance #</t>
  </si>
  <si>
    <t>2025 BUDGET ORDINANCES</t>
  </si>
  <si>
    <t>AN ORDINANCE ADOPTING THE BUDGET OF ESTIMATED REVENUES AND EXPENDITURES FOR THE CAPITAL OUTLAY FUND FOR THE  YEAR 2025</t>
  </si>
  <si>
    <t xml:space="preserve">                             BE IT ORDAINED by the Caddo Parish Commission, in legal and regular session convened, that the Budget of Estimated Revenues and Expenditures for the Capital Outlay Fund for the year 2025, is hereby adopted and appropriated as follows, to wit:</t>
  </si>
  <si>
    <t>2025 BUDGET</t>
  </si>
  <si>
    <t>AN ORDINANCE ADOPTING THE BUDGET OF ESTIMATED REVENUES  AND EXPENDITURES FOR THE GENERAL INSURANCE FUND FOR THE YEAR 2025</t>
  </si>
  <si>
    <t xml:space="preserve">                             BE IT ORDAINED by the Caddo Parish Commission, in legal and regular session convened, that the Budget of Estimated Revenues and Expenditures for the General Insurance Fund for the year 2025, is hereby adopted and appropriated as follows, to wit:    </t>
  </si>
  <si>
    <t>AN ORDINANCE ADOPTING THE BUDGET OF ESTIMATED REVENUES AND EXPENDITURES FOR THE GROUP INSURANCE FUND FOR THE YEAR 2025</t>
  </si>
  <si>
    <t xml:space="preserve">                             BE IT ORDAINED by the Caddo Parish Commission, in legal and regular session convened, that the Budget of Estimated Revenues and Expenditures for the Group Insurance Fund for the year 2025, is hereby adopted and appropriated as follows, to wit:   </t>
  </si>
  <si>
    <t>AN ORDINANCE ADOPTING THE BUDGET OF ESTIMATED REVENUES  AND EXPENDITURES FOR THE CAPITAL IMPROVEMENT FUND III FOR THE YEAR 2025</t>
  </si>
  <si>
    <t xml:space="preserve">                             BE IT ORDAINED by the Caddo Parish Commission, in legal and regular session convened, that the Budget of Estimated Revenues and Expenditures for the Capital Improvement Fund III for the year 2025, is hereby adopted and appropriated as follows, to wit:  </t>
  </si>
  <si>
    <t>AN ORDINANCE ADOPTING THE BUDGET OF ESTIMATED REVENUES  AND EXPENDITURES FOR THE CAPITAL IMPROVEMENT FUND II FOR THE YEAR 2025</t>
  </si>
  <si>
    <t xml:space="preserve">                             BE IT ORDAINED by the Caddo Parish Commission, in legal and regular session convened, that the Budget of Estimated Revenues and Expenditures for the Capital Improvement Fund II for the year 2025, is hereby adopted and appropriated as follows, to wit:  </t>
  </si>
  <si>
    <t>AN ORDINANCE ADOPTING THE BUDGET OF ESTIMATED REVENUES  AND EXPENDITURES FOR THE CAPITAL IMPROVEMENT FUND FOR THE YEAR 2025</t>
  </si>
  <si>
    <t xml:space="preserve">                             BE IT ORDAINED by the Caddo Parish Commission, in legal and regular session convened, that the Budget of Estimated Revenues and Expenditures for the Capital Improvement Fund for the year 2025, is hereby adopted and appropriated as follows, to wit:  </t>
  </si>
  <si>
    <t>AN ORDINANCE ADOPTING THE BUDGET OF ESTIMATED REVENUES AND EXPENDITURES FOR THE DEBT SERVICE FUND FOR  THE YEAR 2025</t>
  </si>
  <si>
    <t xml:space="preserve">                             BE IT ORDAINED by the Caddo Parish Commission, in legal and regular session convened, that the Budget of Estimated Revenues and Expenditures for the Debt Service Fund for the year 2025, is hereby adopted and appropriated as follows, to wit:   </t>
  </si>
  <si>
    <t>AN ORDINANCE ADOPTING THE BUDGET OF ESTIMATED REVENUES AND EXPENDITURES FOR THE RESERVE TRUST FUND FOR THE YEAR 2025</t>
  </si>
  <si>
    <t xml:space="preserve">                             BE IT ORDAINED by the Caddo Parish Commission, in legal and regular session convened, that the Budget of Estimated Revenues and Expenditures for the Reserve Trust Fund for the year 2025, is hereby adopted and appropriated as follows, to wit:  </t>
  </si>
  <si>
    <t>AN ORDINANCE ADOPTING THE BUDGET OF ESTIMATED REVENUES AND EXPENDITURES FOR THE E. EDWARD JONES TRUST FUND FOR THE YEAR 2025</t>
  </si>
  <si>
    <t xml:space="preserve">                             BE IT ORDAINED by the Caddo Parish Commission, in legal and regular session convened, that the Budget of Estimated Revenues and Expenditures for the E. Edward Jones Trust Fund for the year 2025, is hereby adopted and appropriated as follows, to wit:  </t>
  </si>
  <si>
    <t>AN ORDINANCE ADOPTING THE BUDGET OF ESTIMATED REVENUES AND EXPENDITURES FOR THE AMERICAN RESCUE PLAN FUND FOR THE YEAR 2025</t>
  </si>
  <si>
    <t xml:space="preserve">                             BE IT ORDAINED by the Caddo Parish Commission, in legal and regular session convened, that the Budget of Estimated Revenues and Expenditures for the American Rescue Plan Fund for the year 2025, hereby adopted and appropriated as follows, to wit:  </t>
  </si>
  <si>
    <t>AN ORDINANCE ADOPTING THE BUDGET OF ESTIMATED REVENUES AND EXPENDITURES FOR THE HOUSING CHOICE VOUCHER PROGRAM FUND FOR THE YEAR 2025</t>
  </si>
  <si>
    <t xml:space="preserve">                             BE IT ORDAINED by the Caddo Parish Commission, in legal and regular session convened, that the Budget of Estimated Revenues and Expenditures for the Housing Choice Voucher Program Fund for the year 2025, hereby adopted and appropriated as follows, to wit:  </t>
  </si>
  <si>
    <t>AN ORDINANCE ADOPTING THE BUDGET OF ESTIMATED REVENUES AND EXPENDITURES FOR THE LAW OFFICERS WITNESS FUND FOR THE YEAR 2025</t>
  </si>
  <si>
    <t xml:space="preserve">                             BE IT ORDAINED by the Caddo Parish Commission, in legal and regular session convened, that the Budget of Estimated Revenues and Expenditures for the Law Officers Witness Fund for the year 2025, hereby adopted and appropriated as follows, to wit:  </t>
  </si>
  <si>
    <t>AN ORDINANCE ADOPTING THE BUDGET OF ESTIMATED REVENUES AND EXPENDITURES FOR THE ECONOMIC DEVELOPMENT DISTRICT TRUST FUND FOR THE YEAR 2025</t>
  </si>
  <si>
    <t xml:space="preserve">                             BE IT ORDAINED by the Caddo Parish Commission, in legal and regular session convened, that the Budget of Estimated Revenues and Expenditures for the Economic Development District Trust Fund for the year 2025, is hereby adopted and appropriated as follows, to wit:  </t>
  </si>
  <si>
    <t>AN ORDINANCE ADOPTING THE BUDGET OF ESTIMATED REVENUES AND EXPENDITURES FOR THE ECONOMIC DEVELOPMENT FUND FOR THE YEAR 2025</t>
  </si>
  <si>
    <t xml:space="preserve">                             BE IT ORDAINED by the Caddo Parish Commission, in legal and regular session convened, that the Budget of Estimated Revenues and Expenditures for the Economic Development Fund for the year 2025, is hereby adopted and appropriated as follows, to wit:  </t>
  </si>
  <si>
    <t>AN ORDINANCE ADOPTING THE BUDGET OF ESTIMATED REVENUES AND EXPENDITURES FOR THE OPIOID SETTLEMENT FUND FOR THE YEAR 2025</t>
  </si>
  <si>
    <t xml:space="preserve">                             BE IT ORDAINED by the Caddo Parish Commission, in legal and regular session convened, that the Budget of Estimated Revenues and Expenditures for the Opioid Settlement Fund for the year 2025, is hereby adopted and appropriated as follows, to wit: </t>
  </si>
  <si>
    <t>AN ORDINANCE ADOPTING THE BUDGET OF ESTIMATED REVENUES AND EXPENDITURES FOR THE OIL AND GAS FUND FOR THE YEAR 2025</t>
  </si>
  <si>
    <t xml:space="preserve">                             BE IT ORDAINED by the Caddo Parish Commission, in legal and regular session convened, that the Budget of Estimated Revenues and Expenditures for the Oil and Gas Fund for the year 2025, is hereby adopted and appropriated as follows, to wit: </t>
  </si>
  <si>
    <t>AN ORDINANCE ADOPTING THE BUDGET OF ESTIMATED REVENUES AND EXPENDITURES FOR THE HEAD START FUND FOR THE YEAR 2025</t>
  </si>
  <si>
    <t xml:space="preserve">                             BE IT ORDAINED by the Caddo Parish Commission, in legal and regular session convened, that the Budget of Estimated Revenues and Expenditures for the Head Start Fund for the year 2025, is hereby adopted and appropriated as follows, to wit:  </t>
  </si>
  <si>
    <t>AN ORDINANCE ADOPTING THE BUDGET OF ESTIMATED REVENUES AND EXPENDITURES FOR THE CRIMINAL JUSTICE FUND FOR THE YEAR 2025</t>
  </si>
  <si>
    <t xml:space="preserve">                             BE IT ORDAINED by the Caddo Parish Commission, in legal and regular session convened, that the Budget of Estimated Revenues and Expenditures for the Criminal Justice Fund for the year 2025, is hereby adopted and appropriated as follows, to wit:  </t>
  </si>
  <si>
    <t>AN ORDINANCE ADOPTING THE BUDGET OF ESTIMATED REVENUES AND EXPENDITURES FOR THE BIOMEDICAL FOUNDATION FUND FOR THE YEAR 2025</t>
  </si>
  <si>
    <t xml:space="preserve">                             BE IT ORDAINED by the Caddo Parish Commission, in legal and regular session convened, that the Budget of Estimated Revenues and Expenditures for the Biomedical Foundation Fund for the year 2025, is hereby adopted and appropriated as follows, to wit:  </t>
  </si>
  <si>
    <t>AN ORDINANCE ADOPTING THE BUDGET OF ESTIMATED REVENUES  AND EXPENDITURES FOR THE HEALTH TAX FUND FOR THE YEAR 2025</t>
  </si>
  <si>
    <t xml:space="preserve">                             BE IT ORDAINED by the Caddo Parish Commission, in legal and regular session convened, that the Budget of Estimated Revenues and Expenditures for the Health Tax Fund for the year 2025, is hereby adopted and appropriated as follows, to wit:</t>
  </si>
  <si>
    <t>AN ORDINANCE ADOPTING THE BUDGET OF ESTIMATED REVENUES AND EXPENDITURES FOR THE JUVENILE JUSTICE FUND FOR THE YEAR 2025</t>
  </si>
  <si>
    <t xml:space="preserve">                             BE IT ORDAINED by the Caddo Parish Commission, in legal and regular session convened, that the Budget of Estimated Revenues and Expenditures for the Juvenile Justice Fund for the year 2025, is hereby adopted and appropriated as follows, to wit: </t>
  </si>
  <si>
    <t>AN ORDINANCE ADOPTING THE BUDGET OF ESTIMATED REVENUES AND EXPENDITURES FOR THE SOLID WASTE DISPOSAL FUND FOR THE YEAR 2025</t>
  </si>
  <si>
    <t xml:space="preserve">                             BE IT ORDAINED by the Caddo Parish Commission, in legal and regular session convened, that the Budget of Estimated Revenues and Expenditures for the Solid Waste Disposal Fund for the year 2025, is hereby adopted and appropriated as follows, to wit:</t>
  </si>
  <si>
    <t>AN ORDINANCE ADOPTING THE BUDGET OF ESTIMATED REVENUES AND EXPENDITURES FOR THE PARKS AND RECREATION FUND FOR THE YEAR 2025</t>
  </si>
  <si>
    <t xml:space="preserve">                             BE IT ORDAINED by the Caddo Parish Commission, in legal and regular session convened, that the Budget of Estimated Revenues and Expenditures for the Parks and Recreation Fund for the year 2025, is hereby adopted and appropriated as follows, to wit:</t>
  </si>
  <si>
    <t>AN ORDINANCE ADOPTING THE BUDGET OF ESTIMATED REVENUES AND EXPENDITURES FOR THE DETENTION FACILITIES FUND FOR THE YEAR 2025</t>
  </si>
  <si>
    <t xml:space="preserve">                             BE IT ORDAINED by the Caddo Parish Commission, in legal and regular session convened, that the Budget of Estimated Revenues and Expenditures for the Detention Facilities Fund for the year 2025, is hereby adopted and appropriated as follows, to wit:</t>
  </si>
  <si>
    <t>AN ORDINANCE ADOPTING THE BUDGET OF ESTIMATED REVENUES AND EXPENDITURES FOR THE BUILDING MAINTENANCE FUND FOR THE YEAR 2025</t>
  </si>
  <si>
    <t xml:space="preserve">                             BE IT ORDAINED by the Caddo Parish Commission, in legal and regular session convened, that the Budget of Estimated Revenues and Expenditures for the Building Maintenance Fund for the year 2025, is hereby adopted and appropriated as follows, to wit: </t>
  </si>
  <si>
    <t>AN ORDINANCE ADOPTING THE BUDGET OF ESTIMATED REVENUES AND EXPENDITURES FOR THE PUBLIC WORKS FUND FOR THE  YEAR 2025</t>
  </si>
  <si>
    <t xml:space="preserve">                              BE IT ORDAINED by the Caddo Parish Commission, in legal and regular session convened, that the Budget of Estimated Revenues and Expenditures for the Public Works Fund for the year 2025, is hereby adopted and appropriated as follows, to wit:</t>
  </si>
  <si>
    <t xml:space="preserve">                             BE IT FURTHER ORDAINED by the Caddo Parish Commission, in legal and regular session convened, that the Budget of Estimated Revenues and Expenditures for the General Fund for the year 2025, is hereby adopted and appropriated as follows, including the new information systems and communications departments, to wit:</t>
  </si>
  <si>
    <t xml:space="preserve">AN ORDINANCE ADOPTING THE BUDGET OF ESTIMATED REVENUES AND EXPENDITURES FOR THE GENERAL FUND FOR THE YEAR 2025 </t>
  </si>
  <si>
    <t>Solid Waste Projects</t>
  </si>
  <si>
    <t>Regional Lab</t>
  </si>
  <si>
    <t>Transfer to Parks and Recreation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</si>
</sst>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s>
  <fonts count="7" x14ac:knownFonts="1">
    <font>
      <sz val="10"/>
      <name val="Arial"/>
    </font>
    <font>
      <sz val="10"/>
      <name val="Arial"/>
      <family val="2"/>
    </font>
    <font>
      <b/>
      <sz val="10"/>
      <name val="Arial"/>
      <family val="2"/>
    </font>
    <font>
      <sz val="10"/>
      <name val="Arial"/>
      <family val="2"/>
    </font>
    <font>
      <sz val="8"/>
      <name val="Arial"/>
      <family val="2"/>
    </font>
    <font>
      <b/>
      <u/>
      <sz val="10"/>
      <name val="Arial"/>
      <family val="2"/>
    </font>
    <font>
      <sz val="10"/>
      <color theme="0"/>
      <name val="Arial"/>
      <family val="2"/>
    </font>
  </fonts>
  <fills count="10">
    <fill>
      <patternFill patternType="none"/>
    </fill>
    <fill>
      <patternFill patternType="gray125"/>
    </fill>
    <fill>
      <patternFill patternType="solid">
        <fgColor rgb="FFFFFF99"/>
        <bgColor indexed="64"/>
      </patternFill>
    </fill>
    <fill>
      <patternFill patternType="solid">
        <fgColor rgb="FFFFC000"/>
        <bgColor indexed="64"/>
      </patternFill>
    </fill>
    <fill>
      <patternFill patternType="solid">
        <fgColor rgb="FF0070C0"/>
        <bgColor indexed="64"/>
      </patternFill>
    </fill>
    <fill>
      <patternFill patternType="solid">
        <fgColor rgb="FFC00000"/>
        <bgColor indexed="64"/>
      </patternFill>
    </fill>
    <fill>
      <patternFill patternType="solid">
        <fgColor rgb="FF92D050"/>
        <bgColor indexed="64"/>
      </patternFill>
    </fill>
    <fill>
      <patternFill patternType="solid">
        <fgColor rgb="FFFFFF00"/>
        <bgColor indexed="64"/>
      </patternFill>
    </fill>
    <fill>
      <patternFill patternType="solid">
        <fgColor rgb="FF7030A0"/>
        <bgColor indexed="64"/>
      </patternFill>
    </fill>
    <fill>
      <patternFill patternType="solid">
        <fgColor theme="0" tint="-0.14999847407452621"/>
        <bgColor indexed="64"/>
      </patternFill>
    </fill>
  </fills>
  <borders count="8">
    <border>
      <left/>
      <right/>
      <top/>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right/>
      <top style="thin">
        <color indexed="64"/>
      </top>
      <bottom/>
      <diagonal/>
    </border>
    <border>
      <left/>
      <right/>
      <top style="thin">
        <color auto="1"/>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04">
    <xf numFmtId="0" fontId="0" fillId="0" borderId="0" xfId="0"/>
    <xf numFmtId="0" fontId="2" fillId="0" borderId="0" xfId="0" applyFont="1"/>
    <xf numFmtId="3" fontId="0" fillId="0" borderId="0" xfId="0" applyNumberFormat="1"/>
    <xf numFmtId="164" fontId="0" fillId="0" borderId="0" xfId="0" applyNumberFormat="1" applyBorder="1"/>
    <xf numFmtId="0" fontId="3" fillId="0" borderId="0" xfId="0" applyFont="1"/>
    <xf numFmtId="0" fontId="0" fillId="0" borderId="0" xfId="0" applyAlignment="1">
      <alignment horizontal="center"/>
    </xf>
    <xf numFmtId="0" fontId="0" fillId="0" borderId="0" xfId="0" applyAlignment="1">
      <alignment horizontal="justify" vertical="justify" wrapText="1"/>
    </xf>
    <xf numFmtId="42" fontId="0" fillId="0" borderId="0" xfId="2" applyNumberFormat="1" applyFont="1"/>
    <xf numFmtId="41" fontId="0" fillId="0" borderId="0" xfId="0" applyNumberFormat="1"/>
    <xf numFmtId="41" fontId="0" fillId="0" borderId="1" xfId="0" applyNumberFormat="1" applyBorder="1"/>
    <xf numFmtId="41" fontId="0" fillId="0" borderId="0" xfId="1" applyNumberFormat="1" applyFont="1"/>
    <xf numFmtId="42" fontId="0" fillId="0" borderId="2" xfId="2" applyNumberFormat="1" applyFont="1" applyBorder="1"/>
    <xf numFmtId="41" fontId="0" fillId="0" borderId="0" xfId="0" applyNumberFormat="1" applyAlignment="1"/>
    <xf numFmtId="41" fontId="0" fillId="0" borderId="1" xfId="0" applyNumberFormat="1" applyBorder="1" applyAlignment="1"/>
    <xf numFmtId="41" fontId="0" fillId="0" borderId="0" xfId="1" applyNumberFormat="1" applyFont="1" applyAlignment="1"/>
    <xf numFmtId="41" fontId="0" fillId="0" borderId="1" xfId="1" applyNumberFormat="1" applyFont="1" applyBorder="1" applyAlignment="1"/>
    <xf numFmtId="42" fontId="0" fillId="0" borderId="0" xfId="2" applyNumberFormat="1" applyFont="1" applyAlignment="1"/>
    <xf numFmtId="42" fontId="0" fillId="0" borderId="2" xfId="2" applyNumberFormat="1" applyFont="1" applyBorder="1" applyAlignment="1"/>
    <xf numFmtId="41" fontId="0" fillId="0" borderId="0" xfId="0" applyNumberFormat="1" applyBorder="1"/>
    <xf numFmtId="42" fontId="0" fillId="0" borderId="1" xfId="2" applyNumberFormat="1" applyFont="1" applyBorder="1"/>
    <xf numFmtId="42" fontId="0" fillId="0" borderId="2" xfId="0" applyNumberFormat="1" applyBorder="1"/>
    <xf numFmtId="41" fontId="0" fillId="0" borderId="3" xfId="0" applyNumberFormat="1" applyBorder="1"/>
    <xf numFmtId="42" fontId="0" fillId="0" borderId="0" xfId="2" applyNumberFormat="1" applyFont="1" applyBorder="1"/>
    <xf numFmtId="41" fontId="0" fillId="0" borderId="0" xfId="0" applyNumberFormat="1" applyBorder="1" applyAlignment="1"/>
    <xf numFmtId="41" fontId="0" fillId="0" borderId="2" xfId="0" applyNumberFormat="1" applyBorder="1" applyAlignment="1">
      <alignment horizontal="right"/>
    </xf>
    <xf numFmtId="41" fontId="0" fillId="0" borderId="0" xfId="2" applyNumberFormat="1" applyFont="1" applyAlignment="1"/>
    <xf numFmtId="41" fontId="0" fillId="0" borderId="0" xfId="0" applyNumberFormat="1" applyAlignment="1">
      <alignment horizontal="justify" vertical="justify" wrapText="1"/>
    </xf>
    <xf numFmtId="42" fontId="0" fillId="0" borderId="0" xfId="0" applyNumberFormat="1"/>
    <xf numFmtId="41" fontId="0" fillId="0" borderId="4" xfId="0" applyNumberFormat="1" applyBorder="1"/>
    <xf numFmtId="0" fontId="0" fillId="0" borderId="4" xfId="0" applyBorder="1"/>
    <xf numFmtId="41" fontId="0" fillId="0" borderId="0" xfId="2" applyNumberFormat="1" applyFont="1" applyBorder="1"/>
    <xf numFmtId="41" fontId="0" fillId="0" borderId="0" xfId="2" applyNumberFormat="1" applyFont="1"/>
    <xf numFmtId="0" fontId="5" fillId="0" borderId="0" xfId="0" applyFont="1"/>
    <xf numFmtId="41" fontId="0" fillId="0" borderId="5" xfId="0" applyNumberFormat="1" applyBorder="1"/>
    <xf numFmtId="0" fontId="1" fillId="0" borderId="0" xfId="0" applyFont="1"/>
    <xf numFmtId="0" fontId="0" fillId="0" borderId="0" xfId="0" applyAlignment="1">
      <alignment horizontal="center"/>
    </xf>
    <xf numFmtId="0" fontId="0" fillId="2" borderId="6" xfId="0" applyFill="1" applyBorder="1"/>
    <xf numFmtId="0" fontId="0" fillId="0" borderId="0" xfId="0" applyAlignment="1">
      <alignment horizontal="center"/>
    </xf>
    <xf numFmtId="0" fontId="0" fillId="0" borderId="0" xfId="0" applyAlignment="1">
      <alignment horizontal="center"/>
    </xf>
    <xf numFmtId="165" fontId="0" fillId="0" borderId="0" xfId="2" applyNumberFormat="1" applyFont="1"/>
    <xf numFmtId="41" fontId="0" fillId="0" borderId="1" xfId="2" applyNumberFormat="1" applyFont="1" applyBorder="1"/>
    <xf numFmtId="0" fontId="0" fillId="0" borderId="0" xfId="0" applyAlignment="1">
      <alignment horizontal="center"/>
    </xf>
    <xf numFmtId="0" fontId="0" fillId="0" borderId="0" xfId="0" applyAlignment="1">
      <alignment horizontal="left"/>
    </xf>
    <xf numFmtId="0" fontId="1" fillId="0" borderId="0" xfId="0" applyFont="1" applyAlignment="1">
      <alignment horizontal="center"/>
    </xf>
    <xf numFmtId="0" fontId="0" fillId="3" borderId="0" xfId="0" applyFill="1" applyAlignment="1">
      <alignment horizontal="center"/>
    </xf>
    <xf numFmtId="0" fontId="6" fillId="4" borderId="0" xfId="0" applyFont="1" applyFill="1" applyAlignment="1">
      <alignment horizontal="center"/>
    </xf>
    <xf numFmtId="0" fontId="6" fillId="5" borderId="0" xfId="0" applyFont="1" applyFill="1" applyAlignment="1">
      <alignment horizontal="center"/>
    </xf>
    <xf numFmtId="0" fontId="0" fillId="6" borderId="0" xfId="0" applyFill="1" applyAlignment="1">
      <alignment horizontal="center"/>
    </xf>
    <xf numFmtId="0" fontId="0" fillId="7" borderId="0" xfId="0" applyFill="1" applyAlignment="1">
      <alignment horizontal="center"/>
    </xf>
    <xf numFmtId="0" fontId="6" fillId="8" borderId="0" xfId="0" applyFont="1" applyFill="1" applyAlignment="1">
      <alignment horizontal="center"/>
    </xf>
    <xf numFmtId="0" fontId="0" fillId="7" borderId="0" xfId="0" applyFill="1"/>
    <xf numFmtId="0" fontId="1" fillId="7" borderId="0" xfId="0" applyFont="1" applyFill="1"/>
    <xf numFmtId="0" fontId="1" fillId="0" borderId="0" xfId="0" applyNumberFormat="1" applyFont="1"/>
    <xf numFmtId="0" fontId="0" fillId="2" borderId="6" xfId="0" applyFill="1" applyBorder="1" applyAlignment="1">
      <alignment horizontal="center"/>
    </xf>
    <xf numFmtId="0" fontId="0" fillId="0" borderId="0" xfId="0" applyFill="1"/>
    <xf numFmtId="41" fontId="0" fillId="0" borderId="0" xfId="0" applyNumberFormat="1" applyFill="1"/>
    <xf numFmtId="42" fontId="0" fillId="0" borderId="1" xfId="2" applyNumberFormat="1" applyFont="1" applyFill="1" applyBorder="1"/>
    <xf numFmtId="41" fontId="0" fillId="0" borderId="1" xfId="0" applyNumberFormat="1" applyFill="1" applyBorder="1"/>
    <xf numFmtId="42" fontId="0" fillId="0" borderId="2" xfId="2" applyNumberFormat="1" applyFont="1" applyFill="1" applyBorder="1"/>
    <xf numFmtId="41" fontId="0" fillId="0" borderId="0" xfId="0" applyNumberFormat="1" applyFill="1" applyBorder="1"/>
    <xf numFmtId="0" fontId="0" fillId="0" borderId="0" xfId="0" applyAlignment="1">
      <alignment horizontal="right"/>
    </xf>
    <xf numFmtId="41" fontId="0" fillId="0" borderId="3" xfId="1" applyNumberFormat="1" applyFont="1" applyBorder="1" applyAlignment="1"/>
    <xf numFmtId="0" fontId="5" fillId="0" borderId="0" xfId="0" applyFont="1" applyFill="1"/>
    <xf numFmtId="0" fontId="1" fillId="0" borderId="0" xfId="0" applyFont="1" applyFill="1"/>
    <xf numFmtId="42" fontId="0" fillId="0" borderId="0" xfId="2" applyNumberFormat="1" applyFont="1" applyFill="1"/>
    <xf numFmtId="41" fontId="0" fillId="0" borderId="4" xfId="0" applyNumberFormat="1" applyFill="1" applyBorder="1"/>
    <xf numFmtId="0" fontId="2" fillId="0" borderId="0" xfId="0" applyFont="1" applyFill="1"/>
    <xf numFmtId="42" fontId="1" fillId="0" borderId="0" xfId="0" applyNumberFormat="1" applyFont="1"/>
    <xf numFmtId="41" fontId="0" fillId="0" borderId="5" xfId="2" applyNumberFormat="1" applyFont="1" applyBorder="1"/>
    <xf numFmtId="41" fontId="0" fillId="0" borderId="1" xfId="1" applyNumberFormat="1" applyFont="1" applyBorder="1"/>
    <xf numFmtId="0" fontId="1" fillId="0" borderId="0" xfId="0" applyFont="1" applyBorder="1" applyAlignment="1">
      <alignment horizontal="center"/>
    </xf>
    <xf numFmtId="0" fontId="1" fillId="0" borderId="0" xfId="0" applyFont="1" applyAlignment="1">
      <alignment horizontal="center"/>
    </xf>
    <xf numFmtId="0" fontId="0" fillId="0" borderId="0" xfId="0" applyAlignment="1">
      <alignment horizontal="center"/>
    </xf>
    <xf numFmtId="0" fontId="0" fillId="0" borderId="0" xfId="0" applyAlignment="1">
      <alignment horizontal="left"/>
    </xf>
    <xf numFmtId="0" fontId="6" fillId="0" borderId="0" xfId="0" applyFont="1" applyFill="1" applyAlignment="1">
      <alignment horizontal="center"/>
    </xf>
    <xf numFmtId="42" fontId="0" fillId="0" borderId="7" xfId="0" applyNumberFormat="1" applyBorder="1"/>
    <xf numFmtId="0" fontId="0" fillId="0" borderId="0" xfId="0" applyFill="1" applyAlignment="1">
      <alignment horizontal="left"/>
    </xf>
    <xf numFmtId="0" fontId="0" fillId="0" borderId="0" xfId="0" applyFill="1" applyBorder="1" applyAlignment="1">
      <alignment horizontal="center"/>
    </xf>
    <xf numFmtId="0" fontId="1" fillId="0" borderId="0" xfId="0" applyFont="1" applyFill="1" applyAlignment="1">
      <alignment horizontal="center"/>
    </xf>
    <xf numFmtId="0" fontId="0" fillId="0" borderId="0" xfId="0" applyFill="1" applyBorder="1"/>
    <xf numFmtId="0" fontId="0" fillId="0" borderId="0" xfId="0" applyFill="1" applyAlignment="1">
      <alignment horizontal="center"/>
    </xf>
    <xf numFmtId="0" fontId="1" fillId="0" borderId="0" xfId="0" applyNumberFormat="1" applyFont="1" applyFill="1"/>
    <xf numFmtId="42" fontId="0" fillId="0" borderId="0" xfId="0" applyNumberFormat="1" applyFill="1"/>
    <xf numFmtId="42" fontId="0" fillId="0" borderId="0" xfId="0" applyNumberFormat="1" applyBorder="1"/>
    <xf numFmtId="42" fontId="0" fillId="0" borderId="7" xfId="0" applyNumberFormat="1" applyFill="1" applyBorder="1"/>
    <xf numFmtId="42" fontId="0" fillId="0" borderId="0" xfId="0" applyNumberFormat="1" applyFill="1" applyBorder="1"/>
    <xf numFmtId="42" fontId="2" fillId="0" borderId="7" xfId="0" applyNumberFormat="1" applyFont="1" applyBorder="1"/>
    <xf numFmtId="42" fontId="0" fillId="2" borderId="0" xfId="0" applyNumberFormat="1" applyFill="1" applyBorder="1"/>
    <xf numFmtId="42" fontId="0" fillId="2" borderId="0" xfId="0" applyNumberFormat="1" applyFill="1"/>
    <xf numFmtId="0" fontId="0" fillId="0" borderId="0" xfId="0" applyAlignment="1"/>
    <xf numFmtId="0" fontId="1" fillId="0" borderId="0" xfId="0" applyFont="1" applyAlignment="1">
      <alignment horizontal="center"/>
    </xf>
    <xf numFmtId="0" fontId="1" fillId="9" borderId="1" xfId="0" applyFont="1" applyFill="1" applyBorder="1" applyAlignment="1">
      <alignment horizontal="center"/>
    </xf>
    <xf numFmtId="0" fontId="1" fillId="0" borderId="5" xfId="0" applyFont="1" applyBorder="1" applyAlignment="1">
      <alignment horizontal="center"/>
    </xf>
    <xf numFmtId="0" fontId="0" fillId="0" borderId="5" xfId="0" applyBorder="1" applyAlignment="1">
      <alignment horizontal="center"/>
    </xf>
    <xf numFmtId="0" fontId="0" fillId="0" borderId="0" xfId="0" applyAlignment="1">
      <alignment horizontal="justify" vertical="justify" wrapText="1"/>
    </xf>
    <xf numFmtId="0" fontId="2" fillId="0" borderId="0" xfId="0" applyFont="1" applyAlignment="1">
      <alignment horizontal="center"/>
    </xf>
    <xf numFmtId="0" fontId="0" fillId="0" borderId="0" xfId="0" applyAlignment="1">
      <alignment horizontal="center"/>
    </xf>
    <xf numFmtId="0" fontId="3" fillId="0" borderId="0" xfId="0" applyFont="1" applyAlignment="1">
      <alignment horizontal="left" vertical="justify" wrapText="1"/>
    </xf>
    <xf numFmtId="0" fontId="1" fillId="0" borderId="0" xfId="0" applyFont="1" applyAlignment="1">
      <alignment horizontal="justify" vertical="justify" wrapText="1"/>
    </xf>
    <xf numFmtId="0" fontId="3" fillId="0" borderId="0" xfId="0" applyFont="1" applyAlignment="1">
      <alignment horizontal="center"/>
    </xf>
    <xf numFmtId="0" fontId="0" fillId="0" borderId="0" xfId="0" applyAlignment="1">
      <alignment horizontal="left"/>
    </xf>
    <xf numFmtId="0" fontId="3" fillId="0" borderId="0" xfId="0" applyFont="1" applyAlignment="1">
      <alignment horizontal="justify" vertical="justify" wrapText="1"/>
    </xf>
    <xf numFmtId="0" fontId="0" fillId="0" borderId="0" xfId="0" applyAlignment="1"/>
    <xf numFmtId="0" fontId="3" fillId="0" borderId="0" xfId="0" applyFont="1" applyAlignment="1">
      <alignment horizontal="center" wrapText="1"/>
    </xf>
  </cellXfs>
  <cellStyles count="3">
    <cellStyle name="Comma" xfId="1" builtinId="3"/>
    <cellStyle name="Currency" xfId="2" builtinId="4"/>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2024%20Budget\Budgets\Proposed\24C-2024%20Budget%20Summary,%20Propos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2024%20Budget\Budgets\Proposed\31-2024%20Special%20Revenue%20Funds,%20Propose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2024%20Budget\Budgets\Proposed\33-2024%20Capital%20Project%20Funds,%20Propose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2024%20Budget\Budgets\Proposed\34-2024%20Internal%20Service%20Funds,%20Propos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4 budget"/>
      <sheetName val="IntServ 2024 Budget"/>
      <sheetName val="forecast"/>
      <sheetName val="C-Graphs"/>
    </sheetNames>
    <sheetDataSet>
      <sheetData sheetId="0">
        <row r="72">
          <cell r="K72">
            <v>14591306</v>
          </cell>
          <cell r="M72">
            <v>4380520</v>
          </cell>
        </row>
        <row r="75">
          <cell r="N75">
            <v>19936075</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nd List"/>
      <sheetName val="Summary"/>
      <sheetName val="Chart1"/>
      <sheetName val="By Category"/>
      <sheetName val="Chart2"/>
      <sheetName val="Detail"/>
    </sheetNames>
    <sheetDataSet>
      <sheetData sheetId="0"/>
      <sheetData sheetId="1">
        <row r="67">
          <cell r="E67">
            <v>37331639</v>
          </cell>
          <cell r="F67">
            <v>7220392</v>
          </cell>
          <cell r="G67">
            <v>8746939</v>
          </cell>
          <cell r="H67">
            <v>1859012</v>
          </cell>
          <cell r="I67">
            <v>26481553</v>
          </cell>
          <cell r="J67">
            <v>5741667</v>
          </cell>
          <cell r="K67">
            <v>4096865</v>
          </cell>
          <cell r="L67">
            <v>1438734</v>
          </cell>
          <cell r="M67">
            <v>308500</v>
          </cell>
          <cell r="N67">
            <v>3688032</v>
          </cell>
          <cell r="O67">
            <v>0</v>
          </cell>
          <cell r="P67">
            <v>7152309</v>
          </cell>
          <cell r="Q67">
            <v>41068</v>
          </cell>
          <cell r="R67">
            <v>1189858</v>
          </cell>
          <cell r="S67">
            <v>1508</v>
          </cell>
          <cell r="T67">
            <v>30174</v>
          </cell>
          <cell r="U67">
            <v>6849</v>
          </cell>
          <cell r="V67">
            <v>583847</v>
          </cell>
          <cell r="W67">
            <v>2787314</v>
          </cell>
          <cell r="X67">
            <v>38151407</v>
          </cell>
        </row>
      </sheetData>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nd List"/>
      <sheetName val="Summary"/>
      <sheetName val="Budget Worksheet"/>
    </sheetNames>
    <sheetDataSet>
      <sheetData sheetId="0"/>
      <sheetData sheetId="1">
        <row r="25">
          <cell r="E25">
            <v>-725000</v>
          </cell>
          <cell r="F25">
            <v>-655000</v>
          </cell>
          <cell r="G25">
            <v>-7000000</v>
          </cell>
        </row>
        <row r="33">
          <cell r="E33">
            <v>481019</v>
          </cell>
          <cell r="F33">
            <v>4280009</v>
          </cell>
          <cell r="G33">
            <v>13807997</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nd List"/>
      <sheetName val="Summary"/>
      <sheetName val="Charts"/>
      <sheetName val="By Category"/>
      <sheetName val="Budget Worksheet"/>
    </sheetNames>
    <sheetDataSet>
      <sheetData sheetId="0"/>
      <sheetData sheetId="1">
        <row r="29">
          <cell r="E29">
            <v>0</v>
          </cell>
          <cell r="F29">
            <v>-55000</v>
          </cell>
        </row>
        <row r="37">
          <cell r="E37">
            <v>2772894</v>
          </cell>
          <cell r="F37">
            <v>183625</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9C369-B6B8-4315-9715-682C777119F8}">
  <dimension ref="A1:T41"/>
  <sheetViews>
    <sheetView tabSelected="1" topLeftCell="A27" zoomScaleNormal="100" workbookViewId="0">
      <selection activeCell="E4" sqref="E4"/>
    </sheetView>
  </sheetViews>
  <sheetFormatPr defaultRowHeight="13.2" x14ac:dyDescent="0.25"/>
  <cols>
    <col min="1" max="1" width="4.33203125" style="60" customWidth="1"/>
    <col min="2" max="2" width="14.6640625" customWidth="1"/>
    <col min="3" max="3" width="8" style="41" customWidth="1"/>
    <col min="4" max="4" width="5.5546875" customWidth="1"/>
    <col min="5" max="5" width="4.88671875" bestFit="1" customWidth="1"/>
    <col min="6" max="6" width="8.5546875" customWidth="1"/>
    <col min="7" max="7" width="4.44140625" style="41" customWidth="1"/>
    <col min="8" max="8" width="28.44140625" bestFit="1" customWidth="1"/>
    <col min="9" max="9" width="28.44140625" customWidth="1"/>
    <col min="10" max="10" width="27.5546875" customWidth="1"/>
    <col min="13" max="13" width="18.109375" customWidth="1"/>
    <col min="14" max="14" width="10.33203125" bestFit="1" customWidth="1"/>
    <col min="16" max="16" width="12.109375" customWidth="1"/>
    <col min="17" max="17" width="15" customWidth="1"/>
    <col min="18" max="18" width="6" customWidth="1"/>
    <col min="19" max="20" width="15" customWidth="1"/>
  </cols>
  <sheetData>
    <row r="1" spans="1:20" x14ac:dyDescent="0.25">
      <c r="B1" s="1" t="s">
        <v>232</v>
      </c>
      <c r="E1" s="1"/>
      <c r="I1" s="91" t="s">
        <v>211</v>
      </c>
      <c r="J1" s="91"/>
      <c r="K1" s="91"/>
      <c r="M1" s="91" t="s">
        <v>211</v>
      </c>
      <c r="N1" s="91"/>
      <c r="P1" s="91" t="s">
        <v>211</v>
      </c>
      <c r="Q1" s="91"/>
      <c r="R1" s="70"/>
      <c r="S1" s="34"/>
      <c r="T1" s="34"/>
    </row>
    <row r="2" spans="1:20" x14ac:dyDescent="0.25">
      <c r="I2" s="92" t="s">
        <v>231</v>
      </c>
      <c r="J2" s="93"/>
      <c r="K2" s="93"/>
      <c r="M2" s="90" t="s">
        <v>228</v>
      </c>
      <c r="N2" s="90"/>
      <c r="P2" s="92" t="s">
        <v>226</v>
      </c>
      <c r="Q2" s="92"/>
      <c r="R2" s="70"/>
      <c r="S2" s="34" t="s">
        <v>229</v>
      </c>
      <c r="T2" s="34"/>
    </row>
    <row r="3" spans="1:20" x14ac:dyDescent="0.25">
      <c r="A3" s="42">
        <v>1</v>
      </c>
      <c r="B3" s="34" t="s">
        <v>209</v>
      </c>
      <c r="C3" s="53">
        <v>6477</v>
      </c>
      <c r="D3" s="43" t="s">
        <v>210</v>
      </c>
      <c r="E3" s="36">
        <v>2024</v>
      </c>
      <c r="G3" s="44">
        <v>490</v>
      </c>
      <c r="H3" t="s">
        <v>186</v>
      </c>
      <c r="I3" s="34" t="str">
        <f>B3&amp;C3&amp;D3&amp;E3</f>
        <v>ORDINANCE NO. 6477 OF 2024</v>
      </c>
      <c r="J3" s="52" t="str">
        <f>'490-Capital Outlay'!A1</f>
        <v>ORDINANCE NO. 6477 OF 2024</v>
      </c>
      <c r="K3" t="b">
        <f>J3=I3</f>
        <v>1</v>
      </c>
      <c r="M3" s="87">
        <f>'[1]2024 budget'!$N$75</f>
        <v>19936075</v>
      </c>
      <c r="P3" s="27">
        <f>'490-Capital Outlay'!L1</f>
        <v>38132500</v>
      </c>
      <c r="Q3" s="52"/>
      <c r="R3" s="52"/>
      <c r="S3" s="52" t="str">
        <f>I3&amp;" - ("&amp;G3&amp;") "&amp;H3</f>
        <v>ORDINANCE NO. 6477 OF 2024 - (490) Capital Outlay</v>
      </c>
      <c r="T3" s="52"/>
    </row>
    <row r="4" spans="1:20" s="54" customFormat="1" x14ac:dyDescent="0.25">
      <c r="A4" s="76"/>
      <c r="B4" s="63"/>
      <c r="C4" s="77"/>
      <c r="D4" s="78"/>
      <c r="E4" s="79"/>
      <c r="G4" s="80"/>
      <c r="I4" s="63"/>
      <c r="J4" s="81"/>
      <c r="M4" s="82"/>
      <c r="P4" s="27"/>
      <c r="Q4" s="81"/>
      <c r="R4" s="81"/>
      <c r="S4" s="81"/>
      <c r="T4" s="81"/>
    </row>
    <row r="5" spans="1:20" ht="13.8" thickBot="1" x14ac:dyDescent="0.3">
      <c r="A5" s="42">
        <v>2</v>
      </c>
      <c r="B5" s="34" t="s">
        <v>209</v>
      </c>
      <c r="C5" s="41">
        <f>C3+1</f>
        <v>6478</v>
      </c>
      <c r="D5" s="43" t="s">
        <v>210</v>
      </c>
      <c r="E5">
        <f t="shared" ref="E5:E38" si="0">$E$3</f>
        <v>2024</v>
      </c>
      <c r="G5" s="45">
        <v>100</v>
      </c>
      <c r="H5" t="s">
        <v>187</v>
      </c>
      <c r="I5" s="34" t="str">
        <f>B5&amp;C5&amp;D5&amp;E5</f>
        <v>ORDINANCE NO. 6478 OF 2024</v>
      </c>
      <c r="J5" s="52" t="str">
        <f>'100-General Fund'!A1</f>
        <v>ORDINANCE NO. 6478 OF 2024</v>
      </c>
      <c r="K5" t="b">
        <f>J5=I5</f>
        <v>1</v>
      </c>
      <c r="M5" s="75">
        <f>'100-General Fund'!M1</f>
        <v>19366818</v>
      </c>
      <c r="N5" s="27">
        <f>M5-'[1]2024 budget'!$K$72</f>
        <v>4775512</v>
      </c>
      <c r="P5" s="27">
        <f>'100-General Fund'!L1</f>
        <v>5370000</v>
      </c>
      <c r="Q5" s="52"/>
      <c r="R5" s="52"/>
      <c r="S5" s="52" t="str">
        <f t="shared" ref="S5:S39" si="1">I5&amp;" - ("&amp;G5&amp;") "&amp;H5</f>
        <v>ORDINANCE NO. 6478 OF 2024 - (100) General Fund</v>
      </c>
      <c r="T5" s="52"/>
    </row>
    <row r="6" spans="1:20" s="54" customFormat="1" ht="13.8" thickTop="1" x14ac:dyDescent="0.25">
      <c r="A6" s="76"/>
      <c r="B6" s="63"/>
      <c r="C6" s="80"/>
      <c r="D6" s="78"/>
      <c r="G6" s="74"/>
      <c r="I6" s="63"/>
      <c r="J6" s="81"/>
      <c r="M6" s="82"/>
      <c r="N6" s="82"/>
      <c r="P6" s="27"/>
      <c r="Q6" s="81"/>
      <c r="R6" s="81"/>
      <c r="S6" s="81"/>
      <c r="T6" s="81"/>
    </row>
    <row r="7" spans="1:20" x14ac:dyDescent="0.25">
      <c r="A7" s="42">
        <v>3</v>
      </c>
      <c r="B7" s="34" t="s">
        <v>209</v>
      </c>
      <c r="C7" s="41">
        <f>C5+1</f>
        <v>6479</v>
      </c>
      <c r="D7" s="43" t="s">
        <v>210</v>
      </c>
      <c r="E7">
        <f t="shared" si="0"/>
        <v>2024</v>
      </c>
      <c r="G7" s="46">
        <v>200</v>
      </c>
      <c r="H7" t="s">
        <v>51</v>
      </c>
      <c r="I7" s="34" t="str">
        <f t="shared" ref="I7:I39" si="2">B7&amp;C7&amp;D7&amp;E7</f>
        <v>ORDINANCE NO. 6479 OF 2024</v>
      </c>
      <c r="J7" t="str">
        <f>'200-Public Works'!A1</f>
        <v>ORDINANCE NO. 6479 OF 2024</v>
      </c>
      <c r="K7" t="b">
        <f t="shared" ref="K7:K39" si="3">J7=I7</f>
        <v>1</v>
      </c>
      <c r="M7" s="27">
        <f>'200-Public Works'!M1</f>
        <v>37233773</v>
      </c>
      <c r="N7" s="27">
        <f>M7-[2]Summary!$E$67</f>
        <v>-97866</v>
      </c>
      <c r="P7" s="27">
        <f>'200-Public Works'!L1</f>
        <v>-22212500</v>
      </c>
      <c r="S7" s="52" t="str">
        <f t="shared" si="1"/>
        <v>ORDINANCE NO. 6479 OF 2024 - (200) Public Works</v>
      </c>
    </row>
    <row r="8" spans="1:20" x14ac:dyDescent="0.25">
      <c r="A8" s="42">
        <v>4</v>
      </c>
      <c r="B8" s="34" t="s">
        <v>209</v>
      </c>
      <c r="C8" s="41">
        <f t="shared" ref="C8:C39" si="4">C7+1</f>
        <v>6480</v>
      </c>
      <c r="D8" s="43" t="s">
        <v>210</v>
      </c>
      <c r="E8">
        <f t="shared" si="0"/>
        <v>2024</v>
      </c>
      <c r="G8" s="46">
        <v>210</v>
      </c>
      <c r="H8" t="s">
        <v>188</v>
      </c>
      <c r="I8" s="34" t="str">
        <f t="shared" si="2"/>
        <v>ORDINANCE NO. 6480 OF 2024</v>
      </c>
      <c r="J8" t="str">
        <f>'210-Building Maintenance'!A1</f>
        <v>ORDINANCE NO. 6480 OF 2024</v>
      </c>
      <c r="K8" t="b">
        <f t="shared" si="3"/>
        <v>1</v>
      </c>
      <c r="M8" s="27">
        <f>'210-Building Maintenance'!M1</f>
        <v>8461756</v>
      </c>
      <c r="N8" s="27">
        <f>M8-[2]Summary!$F$67</f>
        <v>1241364</v>
      </c>
      <c r="P8" s="27">
        <f>'210-Building Maintenance'!L1</f>
        <v>-698000</v>
      </c>
      <c r="S8" s="52" t="str">
        <f t="shared" si="1"/>
        <v>ORDINANCE NO. 6480 OF 2024 - (210) Building Maintenance</v>
      </c>
    </row>
    <row r="9" spans="1:20" x14ac:dyDescent="0.25">
      <c r="A9" s="42">
        <v>5</v>
      </c>
      <c r="B9" s="34" t="s">
        <v>209</v>
      </c>
      <c r="C9" s="41">
        <f t="shared" si="4"/>
        <v>6481</v>
      </c>
      <c r="D9" s="43" t="s">
        <v>210</v>
      </c>
      <c r="E9">
        <f t="shared" si="0"/>
        <v>2024</v>
      </c>
      <c r="G9" s="46">
        <v>225</v>
      </c>
      <c r="H9" t="s">
        <v>190</v>
      </c>
      <c r="I9" s="34" t="str">
        <f t="shared" si="2"/>
        <v>ORDINANCE NO. 6481 OF 2024</v>
      </c>
      <c r="J9" t="str">
        <f>'225-Detention Facilities'!A1</f>
        <v>ORDINANCE NO. 6481 OF 2024</v>
      </c>
      <c r="K9" t="b">
        <f t="shared" si="3"/>
        <v>1</v>
      </c>
      <c r="M9" s="27">
        <f>'225-Detention Facilities'!M1</f>
        <v>9474742</v>
      </c>
      <c r="N9" s="27">
        <f>M9-[2]Summary!$G$67</f>
        <v>727803</v>
      </c>
      <c r="P9" s="27">
        <f>'225-Detention Facilities'!L1</f>
        <v>0</v>
      </c>
      <c r="S9" s="52" t="str">
        <f t="shared" si="1"/>
        <v>ORDINANCE NO. 6481 OF 2024 - (225) Detention Facilities</v>
      </c>
    </row>
    <row r="10" spans="1:20" x14ac:dyDescent="0.25">
      <c r="A10" s="42">
        <v>6</v>
      </c>
      <c r="B10" s="34" t="s">
        <v>209</v>
      </c>
      <c r="C10" s="41">
        <f t="shared" si="4"/>
        <v>6482</v>
      </c>
      <c r="D10" s="43" t="s">
        <v>210</v>
      </c>
      <c r="E10">
        <f t="shared" si="0"/>
        <v>2024</v>
      </c>
      <c r="G10" s="46">
        <v>230</v>
      </c>
      <c r="H10" t="s">
        <v>189</v>
      </c>
      <c r="I10" s="34" t="str">
        <f t="shared" si="2"/>
        <v>ORDINANCE NO. 6482 OF 2024</v>
      </c>
      <c r="J10" t="str">
        <f>'230-Parks &amp; Recreation'!A1</f>
        <v>ORDINANCE NO. 6482 OF 2024</v>
      </c>
      <c r="K10" t="b">
        <f t="shared" si="3"/>
        <v>1</v>
      </c>
      <c r="M10" s="27">
        <f>'230-Parks &amp; Recreation'!M1</f>
        <v>2271477</v>
      </c>
      <c r="N10" s="27">
        <f>M10-[2]Summary!$H$67</f>
        <v>412465</v>
      </c>
      <c r="P10" s="27" t="e">
        <f>'230-Parks &amp; Recreation'!L1</f>
        <v>#REF!</v>
      </c>
      <c r="S10" s="52" t="str">
        <f t="shared" si="1"/>
        <v>ORDINANCE NO. 6482 OF 2024 - (230) Parks &amp; Recreation</v>
      </c>
    </row>
    <row r="11" spans="1:20" x14ac:dyDescent="0.25">
      <c r="A11" s="42">
        <v>7</v>
      </c>
      <c r="B11" s="34" t="s">
        <v>209</v>
      </c>
      <c r="C11" s="41">
        <f t="shared" si="4"/>
        <v>6483</v>
      </c>
      <c r="D11" s="43" t="s">
        <v>210</v>
      </c>
      <c r="E11">
        <f t="shared" si="0"/>
        <v>2024</v>
      </c>
      <c r="G11" s="46">
        <v>240</v>
      </c>
      <c r="H11" t="s">
        <v>191</v>
      </c>
      <c r="I11" s="34" t="str">
        <f t="shared" si="2"/>
        <v>ORDINANCE NO. 6483 OF 2024</v>
      </c>
      <c r="J11" t="str">
        <f>'240-Solid Waste'!A1</f>
        <v>ORDINANCE NO. 6483 OF 2024</v>
      </c>
      <c r="K11" t="b">
        <f t="shared" si="3"/>
        <v>1</v>
      </c>
      <c r="M11" s="27">
        <f>'240-Solid Waste'!M1</f>
        <v>28214588</v>
      </c>
      <c r="N11" s="27">
        <f>M11-[2]Summary!$I$67</f>
        <v>1733035</v>
      </c>
      <c r="P11" s="27">
        <f>'240-Solid Waste'!L1</f>
        <v>-2552000</v>
      </c>
      <c r="S11" s="52" t="str">
        <f t="shared" si="1"/>
        <v>ORDINANCE NO. 6483 OF 2024 - (240) Solid Waste</v>
      </c>
    </row>
    <row r="12" spans="1:20" x14ac:dyDescent="0.25">
      <c r="A12" s="42">
        <v>8</v>
      </c>
      <c r="B12" s="34" t="s">
        <v>209</v>
      </c>
      <c r="C12" s="41">
        <f t="shared" si="4"/>
        <v>6484</v>
      </c>
      <c r="D12" s="43" t="s">
        <v>210</v>
      </c>
      <c r="E12">
        <f t="shared" si="0"/>
        <v>2024</v>
      </c>
      <c r="G12" s="46">
        <v>260</v>
      </c>
      <c r="H12" t="s">
        <v>192</v>
      </c>
      <c r="I12" s="34" t="str">
        <f t="shared" si="2"/>
        <v>ORDINANCE NO. 6484 OF 2024</v>
      </c>
      <c r="J12" t="str">
        <f>'260-Juvenile Justice'!A1</f>
        <v>ORDINANCE NO. 6484 OF 2024</v>
      </c>
      <c r="K12" t="b">
        <f t="shared" si="3"/>
        <v>1</v>
      </c>
      <c r="M12" s="27">
        <f>'260-Juvenile Justice'!M1</f>
        <v>6839964</v>
      </c>
      <c r="N12" s="27">
        <f>M12-[2]Summary!$J$67</f>
        <v>1098297</v>
      </c>
      <c r="P12" s="27">
        <f>'260-Juvenile Justice'!L1</f>
        <v>3500000</v>
      </c>
      <c r="S12" s="52" t="str">
        <f t="shared" si="1"/>
        <v>ORDINANCE NO. 6484 OF 2024 - (260) Juvenile Detention</v>
      </c>
    </row>
    <row r="13" spans="1:20" x14ac:dyDescent="0.25">
      <c r="A13" s="42">
        <v>9</v>
      </c>
      <c r="B13" s="34" t="s">
        <v>209</v>
      </c>
      <c r="C13" s="41">
        <f t="shared" si="4"/>
        <v>6485</v>
      </c>
      <c r="D13" s="43" t="s">
        <v>210</v>
      </c>
      <c r="E13">
        <f t="shared" si="0"/>
        <v>2024</v>
      </c>
      <c r="G13" s="46">
        <v>270</v>
      </c>
      <c r="H13" t="s">
        <v>193</v>
      </c>
      <c r="I13" s="34" t="str">
        <f t="shared" si="2"/>
        <v>ORDINANCE NO. 6485 OF 2024</v>
      </c>
      <c r="J13" t="str">
        <f>'270-Health Tax'!A1</f>
        <v>ORDINANCE NO. 6485 OF 2024</v>
      </c>
      <c r="K13" t="b">
        <f t="shared" si="3"/>
        <v>1</v>
      </c>
      <c r="M13" s="27">
        <f>'270-Health Tax'!M1</f>
        <v>5092613</v>
      </c>
      <c r="N13" s="27">
        <f>M13-[2]Summary!$K$67</f>
        <v>995748</v>
      </c>
      <c r="P13" s="27">
        <f>'270-Health Tax'!L1</f>
        <v>-265000</v>
      </c>
      <c r="S13" s="52" t="str">
        <f t="shared" si="1"/>
        <v>ORDINANCE NO. 6485 OF 2024 - (270) Health Tax</v>
      </c>
    </row>
    <row r="14" spans="1:20" x14ac:dyDescent="0.25">
      <c r="A14" s="42">
        <v>10</v>
      </c>
      <c r="B14" s="34" t="s">
        <v>209</v>
      </c>
      <c r="C14" s="41">
        <f t="shared" si="4"/>
        <v>6486</v>
      </c>
      <c r="D14" s="43" t="s">
        <v>210</v>
      </c>
      <c r="E14">
        <f t="shared" si="0"/>
        <v>2024</v>
      </c>
      <c r="G14" s="46">
        <v>280</v>
      </c>
      <c r="H14" t="s">
        <v>194</v>
      </c>
      <c r="I14" s="34" t="str">
        <f t="shared" si="2"/>
        <v>ORDINANCE NO. 6486 OF 2024</v>
      </c>
      <c r="J14" t="str">
        <f>'280-Biomedical'!A1</f>
        <v>ORDINANCE NO. 6486 OF 2024</v>
      </c>
      <c r="K14" t="b">
        <f t="shared" si="3"/>
        <v>1</v>
      </c>
      <c r="M14" s="27">
        <f>'280-Biomedical'!M1</f>
        <v>2057040</v>
      </c>
      <c r="N14" s="27">
        <f>M14-[2]Summary!$L$67</f>
        <v>618306</v>
      </c>
      <c r="P14" s="27">
        <f>'280-Biomedical'!L1</f>
        <v>0</v>
      </c>
      <c r="S14" s="52" t="str">
        <f t="shared" si="1"/>
        <v>ORDINANCE NO. 6486 OF 2024 - (280) Biomedical</v>
      </c>
    </row>
    <row r="15" spans="1:20" x14ac:dyDescent="0.25">
      <c r="A15" s="42">
        <v>11</v>
      </c>
      <c r="B15" s="34" t="s">
        <v>209</v>
      </c>
      <c r="C15" s="41">
        <f t="shared" si="4"/>
        <v>6487</v>
      </c>
      <c r="D15" s="43" t="s">
        <v>210</v>
      </c>
      <c r="E15">
        <f t="shared" si="0"/>
        <v>2024</v>
      </c>
      <c r="G15" s="46">
        <v>290</v>
      </c>
      <c r="H15" t="s">
        <v>196</v>
      </c>
      <c r="I15" s="34" t="str">
        <f t="shared" si="2"/>
        <v>ORDINANCE NO. 6487 OF 2024</v>
      </c>
      <c r="J15" t="str">
        <f>'290-Riverboat'!A1</f>
        <v>ORDINANCE NO. 6487 OF 2024</v>
      </c>
      <c r="K15" t="b">
        <f t="shared" si="3"/>
        <v>1</v>
      </c>
      <c r="M15" s="27">
        <f>'290-Riverboat'!M1</f>
        <v>90044</v>
      </c>
      <c r="N15" s="27">
        <f>M15-[2]Summary!$M$67</f>
        <v>-218456</v>
      </c>
      <c r="P15" s="27">
        <f>'290-Riverboat'!L1</f>
        <v>450000</v>
      </c>
      <c r="S15" s="52" t="str">
        <f t="shared" si="1"/>
        <v>ORDINANCE NO. 6487 OF 2024 - (290) Riverboat</v>
      </c>
    </row>
    <row r="16" spans="1:20" x14ac:dyDescent="0.25">
      <c r="A16" s="42">
        <v>12</v>
      </c>
      <c r="B16" s="34" t="s">
        <v>209</v>
      </c>
      <c r="C16" s="41">
        <f t="shared" si="4"/>
        <v>6488</v>
      </c>
      <c r="D16" s="43" t="s">
        <v>210</v>
      </c>
      <c r="E16">
        <f t="shared" si="0"/>
        <v>2024</v>
      </c>
      <c r="G16" s="46">
        <v>295</v>
      </c>
      <c r="H16" t="s">
        <v>56</v>
      </c>
      <c r="I16" s="34" t="str">
        <f t="shared" si="2"/>
        <v>ORDINANCE NO. 6488 OF 2024</v>
      </c>
      <c r="J16" t="str">
        <f>'295-Criminal Justice'!A1</f>
        <v>ORDINANCE NO. 6488 OF 2024</v>
      </c>
      <c r="K16" t="b">
        <f t="shared" si="3"/>
        <v>1</v>
      </c>
      <c r="M16" s="27">
        <f>'295-Criminal Justice'!M1</f>
        <v>4179807</v>
      </c>
      <c r="N16" s="27">
        <f>M16-[2]Summary!$N$67</f>
        <v>491775</v>
      </c>
      <c r="P16" s="27">
        <f>'295-Criminal Justice'!L1</f>
        <v>-7500000</v>
      </c>
      <c r="S16" s="52" t="str">
        <f t="shared" si="1"/>
        <v>ORDINANCE NO. 6488 OF 2024 - (295) Criminal Justice</v>
      </c>
    </row>
    <row r="17" spans="1:19" x14ac:dyDescent="0.25">
      <c r="A17" s="42">
        <v>13</v>
      </c>
      <c r="B17" s="34" t="s">
        <v>209</v>
      </c>
      <c r="C17" s="41">
        <f t="shared" si="4"/>
        <v>6489</v>
      </c>
      <c r="D17" s="43" t="s">
        <v>210</v>
      </c>
      <c r="E17">
        <f t="shared" si="0"/>
        <v>2024</v>
      </c>
      <c r="G17" s="46">
        <v>296</v>
      </c>
      <c r="H17" t="s">
        <v>197</v>
      </c>
      <c r="I17" s="34" t="str">
        <f t="shared" si="2"/>
        <v>ORDINANCE NO. 6489 OF 2024</v>
      </c>
      <c r="J17" t="str">
        <f>'296-Head Start'!A1</f>
        <v>ORDINANCE NO. 6489 OF 2024</v>
      </c>
      <c r="K17" t="b">
        <f t="shared" si="3"/>
        <v>1</v>
      </c>
      <c r="M17" s="27">
        <f>'296-Head Start'!M1</f>
        <v>0</v>
      </c>
      <c r="N17" s="27">
        <f>M17-[2]Summary!$O$67</f>
        <v>0</v>
      </c>
      <c r="P17" s="27">
        <f>'296-Head Start'!L1</f>
        <v>0</v>
      </c>
      <c r="S17" s="52" t="str">
        <f t="shared" si="1"/>
        <v>ORDINANCE NO. 6489 OF 2024 - (296) Head Start</v>
      </c>
    </row>
    <row r="18" spans="1:19" x14ac:dyDescent="0.25">
      <c r="A18" s="42">
        <v>14</v>
      </c>
      <c r="B18" s="34" t="s">
        <v>209</v>
      </c>
      <c r="C18" s="41">
        <f t="shared" si="4"/>
        <v>6490</v>
      </c>
      <c r="D18" s="43" t="s">
        <v>210</v>
      </c>
      <c r="E18">
        <f t="shared" si="0"/>
        <v>2024</v>
      </c>
      <c r="G18" s="46">
        <v>297</v>
      </c>
      <c r="H18" t="s">
        <v>195</v>
      </c>
      <c r="I18" s="34" t="str">
        <f t="shared" si="2"/>
        <v>ORDINANCE NO. 6490 OF 2024</v>
      </c>
      <c r="J18" t="str">
        <f>'297-Oil &amp; Gas'!A1</f>
        <v>ORDINANCE NO. 6490 OF 2024</v>
      </c>
      <c r="K18" t="b">
        <f t="shared" si="3"/>
        <v>1</v>
      </c>
      <c r="M18" s="27">
        <f>'297-Oil &amp; Gas'!M1</f>
        <v>4299344</v>
      </c>
      <c r="N18" s="27">
        <f>M18-[2]Summary!$P$67</f>
        <v>-2852965</v>
      </c>
      <c r="P18" s="27">
        <f>'297-Oil &amp; Gas'!L1</f>
        <v>-7300000</v>
      </c>
      <c r="S18" s="52" t="str">
        <f t="shared" si="1"/>
        <v>ORDINANCE NO. 6490 OF 2024 - (297) Oil &amp; Gas</v>
      </c>
    </row>
    <row r="19" spans="1:19" x14ac:dyDescent="0.25">
      <c r="A19" s="42">
        <v>15</v>
      </c>
      <c r="B19" s="34" t="s">
        <v>209</v>
      </c>
      <c r="C19" s="41">
        <f t="shared" si="4"/>
        <v>6491</v>
      </c>
      <c r="D19" s="43" t="s">
        <v>210</v>
      </c>
      <c r="E19">
        <f t="shared" si="0"/>
        <v>2024</v>
      </c>
      <c r="G19" s="46">
        <v>298</v>
      </c>
      <c r="H19" t="s">
        <v>198</v>
      </c>
      <c r="I19" s="34" t="str">
        <f t="shared" si="2"/>
        <v>ORDINANCE NO. 6491 OF 2024</v>
      </c>
      <c r="J19" t="str">
        <f>'298-Opioid Settlement'!A1</f>
        <v>ORDINANCE NO. 6491 OF 2024</v>
      </c>
      <c r="K19" t="b">
        <f t="shared" si="3"/>
        <v>1</v>
      </c>
      <c r="M19" s="27">
        <f>'298-Opioid Settlement'!M1</f>
        <v>67419</v>
      </c>
      <c r="N19" s="27">
        <f>M19-[2]Summary!$Q$67</f>
        <v>26351</v>
      </c>
      <c r="P19" s="27">
        <f>'298-Opioid Settlement'!L1</f>
        <v>-50000</v>
      </c>
      <c r="S19" s="52" t="str">
        <f t="shared" si="1"/>
        <v>ORDINANCE NO. 6491 OF 2024 - (298) Opioid Settlement</v>
      </c>
    </row>
    <row r="20" spans="1:19" x14ac:dyDescent="0.25">
      <c r="A20" s="42">
        <v>16</v>
      </c>
      <c r="B20" s="34" t="s">
        <v>209</v>
      </c>
      <c r="C20" s="41">
        <f t="shared" si="4"/>
        <v>6492</v>
      </c>
      <c r="D20" s="43" t="s">
        <v>210</v>
      </c>
      <c r="E20">
        <f t="shared" si="0"/>
        <v>2024</v>
      </c>
      <c r="G20" s="46">
        <v>750</v>
      </c>
      <c r="H20" t="s">
        <v>199</v>
      </c>
      <c r="I20" s="34" t="str">
        <f t="shared" si="2"/>
        <v>ORDINANCE NO. 6492 OF 2024</v>
      </c>
      <c r="J20" t="str">
        <f>'750-Economic Development'!A1</f>
        <v>ORDINANCE NO. 6492 OF 2024</v>
      </c>
      <c r="K20" t="b">
        <f t="shared" si="3"/>
        <v>1</v>
      </c>
      <c r="M20" s="27">
        <f>'750-Economic Development'!M1</f>
        <v>1416991</v>
      </c>
      <c r="N20" s="27">
        <f>M20-[2]Summary!$R$67</f>
        <v>227133</v>
      </c>
      <c r="P20" s="27">
        <f>'750-Economic Development'!L1</f>
        <v>0</v>
      </c>
      <c r="S20" s="52" t="str">
        <f t="shared" si="1"/>
        <v>ORDINANCE NO. 6492 OF 2024 - (750) Economic Development</v>
      </c>
    </row>
    <row r="21" spans="1:19" x14ac:dyDescent="0.25">
      <c r="A21" s="42">
        <v>17</v>
      </c>
      <c r="B21" s="34" t="s">
        <v>209</v>
      </c>
      <c r="C21" s="41">
        <f t="shared" si="4"/>
        <v>6493</v>
      </c>
      <c r="D21" s="43" t="s">
        <v>210</v>
      </c>
      <c r="E21">
        <f t="shared" si="0"/>
        <v>2024</v>
      </c>
      <c r="G21" s="46">
        <v>755</v>
      </c>
      <c r="H21" t="s">
        <v>200</v>
      </c>
      <c r="I21" s="34" t="str">
        <f t="shared" si="2"/>
        <v>ORDINANCE NO. 6493 OF 2024</v>
      </c>
      <c r="J21" t="str">
        <f>'755-Economic Develop Dist Trust'!A1</f>
        <v>ORDINANCE NO. 6493 OF 2024</v>
      </c>
      <c r="K21" t="b">
        <f t="shared" si="3"/>
        <v>1</v>
      </c>
      <c r="M21" s="27">
        <f>'755-Economic Develop Dist Trust'!M1</f>
        <v>2537</v>
      </c>
      <c r="N21" s="27">
        <f>M21-[2]Summary!$S$67</f>
        <v>1029</v>
      </c>
      <c r="P21" s="27">
        <f>'755-Economic Develop Dist Trust'!L1</f>
        <v>0</v>
      </c>
      <c r="S21" s="52" t="str">
        <f t="shared" si="1"/>
        <v>ORDINANCE NO. 6493 OF 2024 - (755) Econ Develop District Trust Fund</v>
      </c>
    </row>
    <row r="22" spans="1:19" x14ac:dyDescent="0.25">
      <c r="A22" s="42">
        <v>18</v>
      </c>
      <c r="B22" s="34" t="s">
        <v>209</v>
      </c>
      <c r="C22" s="41">
        <f t="shared" si="4"/>
        <v>6494</v>
      </c>
      <c r="D22" s="43" t="s">
        <v>210</v>
      </c>
      <c r="E22">
        <f t="shared" si="0"/>
        <v>2024</v>
      </c>
      <c r="G22" s="46">
        <v>770</v>
      </c>
      <c r="H22" s="34" t="s">
        <v>1</v>
      </c>
      <c r="I22" s="34" t="str">
        <f t="shared" si="2"/>
        <v>ORDINANCE NO. 6494 OF 2024</v>
      </c>
      <c r="J22" t="str">
        <f>'770-Law Officers'!A1</f>
        <v>ORDINANCE NO. 6494 OF 2024</v>
      </c>
      <c r="K22" t="b">
        <f t="shared" si="3"/>
        <v>1</v>
      </c>
      <c r="M22" s="27">
        <f>'770-Law Officers'!M1</f>
        <v>5982</v>
      </c>
      <c r="N22" s="27">
        <f>M22-[2]Summary!$T$67</f>
        <v>-24192</v>
      </c>
      <c r="P22" s="27">
        <f>'770-Law Officers'!L1</f>
        <v>0</v>
      </c>
      <c r="S22" s="52" t="str">
        <f t="shared" si="1"/>
        <v>ORDINANCE NO. 6494 OF 2024 - (770) Law Officers Witness</v>
      </c>
    </row>
    <row r="23" spans="1:19" x14ac:dyDescent="0.25">
      <c r="A23" s="42">
        <v>19</v>
      </c>
      <c r="B23" s="34" t="s">
        <v>209</v>
      </c>
      <c r="C23" s="41">
        <f t="shared" si="4"/>
        <v>6495</v>
      </c>
      <c r="D23" s="43" t="s">
        <v>210</v>
      </c>
      <c r="E23">
        <f t="shared" si="0"/>
        <v>2024</v>
      </c>
      <c r="G23" s="46">
        <v>772</v>
      </c>
      <c r="H23" s="34" t="s">
        <v>205</v>
      </c>
      <c r="I23" s="34" t="str">
        <f t="shared" si="2"/>
        <v>ORDINANCE NO. 6495 OF 2024</v>
      </c>
      <c r="J23" t="str">
        <f>'772-Housing CVP'!A1</f>
        <v>ORDINANCE NO. 6495 OF 2024</v>
      </c>
      <c r="K23" t="b">
        <f t="shared" si="3"/>
        <v>1</v>
      </c>
      <c r="M23" s="27">
        <f>'772-Housing CVP'!M1</f>
        <v>5326</v>
      </c>
      <c r="N23" s="27">
        <f>M23-[2]Summary!$U$67</f>
        <v>-1523</v>
      </c>
      <c r="P23" s="27">
        <f>'772-Housing CVP'!L1</f>
        <v>0</v>
      </c>
      <c r="S23" s="52" t="str">
        <f t="shared" si="1"/>
        <v>ORDINANCE NO. 6495 OF 2024 - (772) Housing Choice Voucher Program</v>
      </c>
    </row>
    <row r="24" spans="1:19" x14ac:dyDescent="0.25">
      <c r="A24" s="42">
        <v>20</v>
      </c>
      <c r="B24" s="34" t="s">
        <v>209</v>
      </c>
      <c r="C24" s="41">
        <f t="shared" si="4"/>
        <v>6496</v>
      </c>
      <c r="D24" s="43" t="s">
        <v>210</v>
      </c>
      <c r="E24">
        <f t="shared" si="0"/>
        <v>2024</v>
      </c>
      <c r="G24" s="46">
        <v>797</v>
      </c>
      <c r="H24" s="34" t="s">
        <v>206</v>
      </c>
      <c r="I24" s="34" t="str">
        <f t="shared" si="2"/>
        <v>ORDINANCE NO. 6496 OF 2024</v>
      </c>
      <c r="J24" t="str">
        <f>'797-American Rescue Plan'!A1</f>
        <v>ORDINANCE NO. 6496 OF 2024</v>
      </c>
      <c r="K24" t="b">
        <f t="shared" si="3"/>
        <v>1</v>
      </c>
      <c r="M24" s="27">
        <f>'797-American Rescue Plan'!M1</f>
        <v>33781</v>
      </c>
      <c r="N24" s="27">
        <f>M24-[2]Summary!$V$67</f>
        <v>-550066</v>
      </c>
      <c r="P24" s="27">
        <f>'797-American Rescue Plan'!L1</f>
        <v>-3100000</v>
      </c>
      <c r="S24" s="52" t="str">
        <f t="shared" si="1"/>
        <v>ORDINANCE NO. 6496 OF 2024 - (797) American Rescue Plan</v>
      </c>
    </row>
    <row r="25" spans="1:19" x14ac:dyDescent="0.25">
      <c r="A25" s="42">
        <v>21</v>
      </c>
      <c r="B25" s="34" t="s">
        <v>209</v>
      </c>
      <c r="C25" s="41">
        <f t="shared" si="4"/>
        <v>6497</v>
      </c>
      <c r="D25" s="43" t="s">
        <v>210</v>
      </c>
      <c r="E25">
        <f t="shared" si="0"/>
        <v>2024</v>
      </c>
      <c r="G25" s="46">
        <v>798</v>
      </c>
      <c r="H25" s="34" t="s">
        <v>207</v>
      </c>
      <c r="I25" s="34" t="str">
        <f t="shared" si="2"/>
        <v>ORDINANCE NO. 6497 OF 2024</v>
      </c>
      <c r="J25" t="str">
        <f>'798-E. Edward Jones Trust'!A1</f>
        <v>ORDINANCE NO. 6497 OF 2024</v>
      </c>
      <c r="K25" t="b">
        <f t="shared" si="3"/>
        <v>1</v>
      </c>
      <c r="M25" s="27">
        <f>'798-E. Edward Jones Trust'!M1</f>
        <v>1450118</v>
      </c>
      <c r="N25" s="27">
        <f>M25-[2]Summary!$W$67</f>
        <v>-1337196</v>
      </c>
      <c r="P25" s="27">
        <f>'798-E. Edward Jones Trust'!L1</f>
        <v>0</v>
      </c>
      <c r="S25" s="52" t="str">
        <f t="shared" si="1"/>
        <v>ORDINANCE NO. 6497 OF 2024 - (798) E. Edward Jones Housing Trust</v>
      </c>
    </row>
    <row r="26" spans="1:19" x14ac:dyDescent="0.25">
      <c r="A26" s="42">
        <v>22</v>
      </c>
      <c r="B26" s="34" t="s">
        <v>209</v>
      </c>
      <c r="C26" s="41">
        <f t="shared" si="4"/>
        <v>6498</v>
      </c>
      <c r="D26" s="43" t="s">
        <v>210</v>
      </c>
      <c r="E26">
        <f t="shared" si="0"/>
        <v>2024</v>
      </c>
      <c r="G26" s="46">
        <v>799</v>
      </c>
      <c r="H26" s="34" t="s">
        <v>208</v>
      </c>
      <c r="I26" s="34" t="str">
        <f t="shared" si="2"/>
        <v>ORDINANCE NO. 6498 OF 2024</v>
      </c>
      <c r="J26" t="str">
        <f>'799-Reserve Trust'!A1</f>
        <v>ORDINANCE NO. 6498 OF 2024</v>
      </c>
      <c r="K26" t="b">
        <f t="shared" si="3"/>
        <v>1</v>
      </c>
      <c r="M26" s="27">
        <f>'799-Reserve Trust'!M1</f>
        <v>43863650</v>
      </c>
      <c r="N26" s="27">
        <f>M26-[2]Summary!$X$67</f>
        <v>5712243</v>
      </c>
      <c r="P26" s="27">
        <f>'799-Reserve Trust'!L1</f>
        <v>3500000</v>
      </c>
      <c r="S26" s="52" t="str">
        <f t="shared" si="1"/>
        <v>ORDINANCE NO. 6498 OF 2024 - (799) Reserve Trust</v>
      </c>
    </row>
    <row r="27" spans="1:19" ht="13.8" thickBot="1" x14ac:dyDescent="0.3">
      <c r="A27" s="73"/>
      <c r="B27" s="34"/>
      <c r="C27" s="72"/>
      <c r="D27" s="71"/>
      <c r="F27" s="54"/>
      <c r="G27" s="74"/>
      <c r="H27" s="63"/>
      <c r="I27" s="34"/>
      <c r="M27" s="75">
        <f>SUM(M7:M26)</f>
        <v>155060952</v>
      </c>
      <c r="N27" s="27"/>
      <c r="P27" s="27"/>
      <c r="S27" s="52"/>
    </row>
    <row r="28" spans="1:19" ht="13.8" thickTop="1" x14ac:dyDescent="0.25">
      <c r="A28" s="73"/>
      <c r="B28" s="34"/>
      <c r="C28" s="72"/>
      <c r="D28" s="71"/>
      <c r="F28" s="54"/>
      <c r="G28" s="74"/>
      <c r="H28" s="63"/>
      <c r="I28" s="34"/>
      <c r="M28" s="83"/>
      <c r="N28" s="27"/>
      <c r="P28" s="27"/>
      <c r="S28" s="52"/>
    </row>
    <row r="29" spans="1:19" ht="13.8" thickBot="1" x14ac:dyDescent="0.3">
      <c r="A29" s="42">
        <v>23</v>
      </c>
      <c r="B29" s="34" t="s">
        <v>209</v>
      </c>
      <c r="C29" s="41">
        <f>C26+1</f>
        <v>6499</v>
      </c>
      <c r="D29" s="43" t="s">
        <v>210</v>
      </c>
      <c r="E29">
        <f t="shared" si="0"/>
        <v>2024</v>
      </c>
      <c r="G29" s="47">
        <v>310</v>
      </c>
      <c r="H29" t="s">
        <v>117</v>
      </c>
      <c r="I29" s="34" t="str">
        <f t="shared" si="2"/>
        <v>ORDINANCE NO. 6499 OF 2024</v>
      </c>
      <c r="J29" t="str">
        <f>'310-Debt Service'!A1</f>
        <v>ORDINANCE NO. 6499 OF 2024</v>
      </c>
      <c r="K29" t="b">
        <f t="shared" si="3"/>
        <v>1</v>
      </c>
      <c r="M29" s="75">
        <f>'310-Debt Service'!M1</f>
        <v>4041366</v>
      </c>
      <c r="N29" s="27">
        <f>M29-'[1]2024 budget'!$M$72</f>
        <v>-339154</v>
      </c>
      <c r="P29" s="27">
        <f>'310-Debt Service'!L1</f>
        <v>0</v>
      </c>
      <c r="S29" s="52" t="str">
        <f t="shared" si="1"/>
        <v>ORDINANCE NO. 6499 OF 2024 - (310) Debt Service</v>
      </c>
    </row>
    <row r="30" spans="1:19" s="54" customFormat="1" ht="13.8" thickTop="1" x14ac:dyDescent="0.25">
      <c r="A30" s="76"/>
      <c r="B30" s="63"/>
      <c r="C30" s="80"/>
      <c r="D30" s="78"/>
      <c r="G30" s="80"/>
      <c r="I30" s="63"/>
      <c r="M30" s="82"/>
      <c r="N30" s="82"/>
      <c r="P30" s="27"/>
      <c r="S30" s="81"/>
    </row>
    <row r="31" spans="1:19" x14ac:dyDescent="0.25">
      <c r="A31" s="42">
        <v>24</v>
      </c>
      <c r="B31" s="34" t="s">
        <v>209</v>
      </c>
      <c r="C31" s="41">
        <f>C29+1</f>
        <v>6500</v>
      </c>
      <c r="D31" s="43" t="s">
        <v>210</v>
      </c>
      <c r="E31">
        <f t="shared" si="0"/>
        <v>2024</v>
      </c>
      <c r="G31" s="48">
        <v>440</v>
      </c>
      <c r="H31" t="s">
        <v>201</v>
      </c>
      <c r="I31" s="34" t="str">
        <f t="shared" si="2"/>
        <v>ORDINANCE NO. 6500 OF 2024</v>
      </c>
      <c r="J31" t="str">
        <f>'440-Capital Improvement'!A1</f>
        <v>ORDINANCE NO. 6500 OF 2024</v>
      </c>
      <c r="K31" t="b">
        <f t="shared" si="3"/>
        <v>1</v>
      </c>
      <c r="M31" s="88">
        <f>'440-Capital Improvement'!M1</f>
        <v>247123</v>
      </c>
      <c r="N31" s="27">
        <f>M31-[3]Summary!$E$33</f>
        <v>-233896</v>
      </c>
      <c r="P31" s="27">
        <f>'440-Capital Improvement'!L1</f>
        <v>0</v>
      </c>
      <c r="Q31" s="8">
        <f>P31-[3]Summary!$E$25</f>
        <v>725000</v>
      </c>
      <c r="S31" s="52" t="str">
        <f t="shared" si="1"/>
        <v>ORDINANCE NO. 6500 OF 2024 - (440) Capital Improvement I</v>
      </c>
    </row>
    <row r="32" spans="1:19" x14ac:dyDescent="0.25">
      <c r="A32" s="42">
        <v>25</v>
      </c>
      <c r="B32" s="34" t="s">
        <v>209</v>
      </c>
      <c r="C32" s="41">
        <f t="shared" si="4"/>
        <v>6501</v>
      </c>
      <c r="D32" s="43" t="s">
        <v>210</v>
      </c>
      <c r="E32">
        <f t="shared" si="0"/>
        <v>2024</v>
      </c>
      <c r="G32" s="48">
        <v>450</v>
      </c>
      <c r="H32" t="s">
        <v>203</v>
      </c>
      <c r="I32" s="34" t="str">
        <f t="shared" si="2"/>
        <v>ORDINANCE NO. 6501 OF 2024</v>
      </c>
      <c r="J32" t="str">
        <f>'450-Capital Improvement II'!A1</f>
        <v>ORDINANCE NO. 6501 OF 2024</v>
      </c>
      <c r="K32" t="b">
        <f t="shared" si="3"/>
        <v>1</v>
      </c>
      <c r="M32" s="88">
        <f>'450-Capital Improvement II'!M1</f>
        <v>2524223</v>
      </c>
      <c r="N32" s="27">
        <f>M32-[3]Summary!$F$33</f>
        <v>-1755786</v>
      </c>
      <c r="P32" s="27">
        <f>'450-Capital Improvement II'!L1</f>
        <v>0</v>
      </c>
      <c r="Q32" s="8">
        <f>P32-[3]Summary!$F$25</f>
        <v>655000</v>
      </c>
      <c r="S32" s="52" t="str">
        <f t="shared" si="1"/>
        <v>ORDINANCE NO. 6501 OF 2024 - (450) Capital Improvement II</v>
      </c>
    </row>
    <row r="33" spans="1:19" x14ac:dyDescent="0.25">
      <c r="A33" s="42">
        <v>26</v>
      </c>
      <c r="B33" s="34" t="s">
        <v>209</v>
      </c>
      <c r="C33" s="41">
        <f t="shared" si="4"/>
        <v>6502</v>
      </c>
      <c r="D33" s="43" t="s">
        <v>210</v>
      </c>
      <c r="E33">
        <f t="shared" si="0"/>
        <v>2024</v>
      </c>
      <c r="G33" s="48">
        <v>445</v>
      </c>
      <c r="H33" t="s">
        <v>202</v>
      </c>
      <c r="I33" s="34" t="str">
        <f t="shared" si="2"/>
        <v>ORDINANCE NO. 6502 OF 2024</v>
      </c>
      <c r="J33" t="str">
        <f>'445-Capital Improvement III'!A1</f>
        <v>ORDINANCE NO. 6502 OF 2024</v>
      </c>
      <c r="K33" t="b">
        <f t="shared" si="3"/>
        <v>1</v>
      </c>
      <c r="M33" s="88">
        <f>'445-Capital Improvement III'!M1</f>
        <v>6865159</v>
      </c>
      <c r="N33" s="27">
        <f>M33-[3]Summary!$G$33</f>
        <v>-6942838</v>
      </c>
      <c r="P33" s="27">
        <f>'445-Capital Improvement III'!L1</f>
        <v>-7775000</v>
      </c>
      <c r="Q33" s="8">
        <f>P33-[3]Summary!$G$25</f>
        <v>-775000</v>
      </c>
      <c r="S33" s="52" t="str">
        <f t="shared" si="1"/>
        <v>ORDINANCE NO. 6502 OF 2024 - (445) Capital Improvement III</v>
      </c>
    </row>
    <row r="34" spans="1:19" s="54" customFormat="1" ht="13.8" thickBot="1" x14ac:dyDescent="0.3">
      <c r="A34" s="76"/>
      <c r="B34" s="63"/>
      <c r="C34" s="80"/>
      <c r="D34" s="78"/>
      <c r="G34" s="80"/>
      <c r="I34" s="63"/>
      <c r="M34" s="84">
        <f>SUM(M31:M33)+M3</f>
        <v>29572580</v>
      </c>
      <c r="N34" s="82"/>
      <c r="P34" s="27"/>
      <c r="Q34" s="55"/>
      <c r="S34" s="81"/>
    </row>
    <row r="35" spans="1:19" s="54" customFormat="1" ht="13.8" thickTop="1" x14ac:dyDescent="0.25">
      <c r="A35" s="76"/>
      <c r="B35" s="63"/>
      <c r="C35" s="80"/>
      <c r="D35" s="78"/>
      <c r="G35" s="80"/>
      <c r="I35" s="63"/>
      <c r="M35" s="85"/>
      <c r="N35" s="82"/>
      <c r="P35" s="27"/>
      <c r="Q35" s="55"/>
      <c r="S35" s="81"/>
    </row>
    <row r="36" spans="1:19" s="54" customFormat="1" ht="13.8" thickBot="1" x14ac:dyDescent="0.3">
      <c r="A36" s="76"/>
      <c r="B36" s="63"/>
      <c r="C36" s="80"/>
      <c r="D36" s="78"/>
      <c r="G36" s="80"/>
      <c r="I36" s="63"/>
      <c r="M36" s="86">
        <f>M5+M27+M29+M34</f>
        <v>208041716</v>
      </c>
      <c r="N36" s="82"/>
      <c r="P36" s="27"/>
      <c r="Q36" s="55"/>
      <c r="S36" s="81"/>
    </row>
    <row r="37" spans="1:19" s="54" customFormat="1" ht="13.8" thickTop="1" x14ac:dyDescent="0.25">
      <c r="A37" s="76"/>
      <c r="B37" s="63"/>
      <c r="C37" s="80"/>
      <c r="D37" s="78"/>
      <c r="G37" s="80"/>
      <c r="I37" s="63"/>
      <c r="M37" s="85"/>
      <c r="N37" s="82"/>
      <c r="P37" s="27"/>
      <c r="Q37" s="55"/>
      <c r="S37" s="81"/>
    </row>
    <row r="38" spans="1:19" x14ac:dyDescent="0.25">
      <c r="A38" s="42">
        <v>27</v>
      </c>
      <c r="B38" s="34" t="s">
        <v>209</v>
      </c>
      <c r="C38" s="41">
        <f>C33+1</f>
        <v>6503</v>
      </c>
      <c r="D38" s="43" t="s">
        <v>210</v>
      </c>
      <c r="E38">
        <f t="shared" si="0"/>
        <v>2024</v>
      </c>
      <c r="G38" s="49">
        <v>760</v>
      </c>
      <c r="H38" t="s">
        <v>121</v>
      </c>
      <c r="I38" s="34" t="str">
        <f t="shared" si="2"/>
        <v>ORDINANCE NO. 6503 OF 2024</v>
      </c>
      <c r="J38" t="str">
        <f>'760-Group Insurance'!A1</f>
        <v>ORDINANCE NO. 6503 OF 2024</v>
      </c>
      <c r="K38" t="b">
        <f t="shared" si="3"/>
        <v>1</v>
      </c>
      <c r="M38" s="27">
        <f>'760-Group Insurance'!M1</f>
        <v>1883030</v>
      </c>
      <c r="N38" s="27">
        <f>M38-[4]Summary!$E$37</f>
        <v>-889864</v>
      </c>
      <c r="P38" s="27">
        <f>'760-Group Insurance'!L1</f>
        <v>0</v>
      </c>
      <c r="Q38" s="8">
        <f>P38-[4]Summary!$E$29</f>
        <v>0</v>
      </c>
      <c r="S38" s="52" t="str">
        <f t="shared" si="1"/>
        <v>ORDINANCE NO. 6503 OF 2024 - (760) Group Insurance</v>
      </c>
    </row>
    <row r="39" spans="1:19" x14ac:dyDescent="0.25">
      <c r="A39" s="42">
        <v>28</v>
      </c>
      <c r="B39" s="34" t="s">
        <v>209</v>
      </c>
      <c r="C39" s="41">
        <f t="shared" si="4"/>
        <v>6504</v>
      </c>
      <c r="D39" s="43" t="s">
        <v>210</v>
      </c>
      <c r="E39">
        <f>$E$3</f>
        <v>2024</v>
      </c>
      <c r="G39" s="49">
        <v>762</v>
      </c>
      <c r="H39" t="s">
        <v>204</v>
      </c>
      <c r="I39" s="34" t="str">
        <f t="shared" si="2"/>
        <v>ORDINANCE NO. 6504 OF 2024</v>
      </c>
      <c r="J39" t="str">
        <f>'762-General Insurance'!A1</f>
        <v>ORDINANCE NO. 6504 OF 2024</v>
      </c>
      <c r="K39" t="b">
        <f t="shared" si="3"/>
        <v>1</v>
      </c>
      <c r="M39" s="27">
        <f>'762-General Insurance'!M1</f>
        <v>55682</v>
      </c>
      <c r="N39" s="27">
        <f>M39-[4]Summary!$F$37</f>
        <v>-127943</v>
      </c>
      <c r="P39" s="27">
        <f>'762-General Insurance'!L1</f>
        <v>0</v>
      </c>
      <c r="Q39" s="8">
        <f>P39-[4]Summary!$F$29</f>
        <v>55000</v>
      </c>
      <c r="S39" s="52" t="str">
        <f t="shared" si="1"/>
        <v>ORDINANCE NO. 6504 OF 2024 - (762) General Insurance</v>
      </c>
    </row>
    <row r="40" spans="1:19" ht="13.8" thickBot="1" x14ac:dyDescent="0.3">
      <c r="M40" s="75">
        <f>SUM(M38:M39)</f>
        <v>1938712</v>
      </c>
      <c r="P40" s="75" t="e">
        <f>SUM(P3:P39)</f>
        <v>#REF!</v>
      </c>
    </row>
    <row r="41" spans="1:19" ht="13.8" thickTop="1" x14ac:dyDescent="0.25">
      <c r="P41" s="51" t="s">
        <v>230</v>
      </c>
      <c r="Q41" s="50"/>
    </row>
  </sheetData>
  <mergeCells count="6">
    <mergeCell ref="M2:N2"/>
    <mergeCell ref="M1:N1"/>
    <mergeCell ref="I1:K1"/>
    <mergeCell ref="P1:Q1"/>
    <mergeCell ref="P2:Q2"/>
    <mergeCell ref="I2:K2"/>
  </mergeCells>
  <conditionalFormatting sqref="C1:C1048576">
    <cfRule type="duplicateValues" dxfId="2" priority="3"/>
  </conditionalFormatting>
  <conditionalFormatting sqref="J3:J1048576">
    <cfRule type="duplicateValues" dxfId="1" priority="2"/>
  </conditionalFormatting>
  <conditionalFormatting sqref="R3:T39">
    <cfRule type="duplicateValues" dxfId="0" priority="24"/>
  </conditionalFormatting>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00000"/>
  </sheetPr>
  <dimension ref="A1:M128"/>
  <sheetViews>
    <sheetView topLeftCell="A17" zoomScaleNormal="100" workbookViewId="0">
      <selection activeCell="H50" sqref="H50"/>
    </sheetView>
  </sheetViews>
  <sheetFormatPr defaultRowHeight="13.2" x14ac:dyDescent="0.25"/>
  <cols>
    <col min="1" max="1" width="5.88671875" customWidth="1"/>
    <col min="7" max="7" width="15.5546875" customWidth="1"/>
    <col min="8" max="8" width="12.33203125" customWidth="1"/>
    <col min="12" max="12" width="9.33203125" bestFit="1" customWidth="1"/>
    <col min="13" max="13" width="11.109375" bestFit="1" customWidth="1"/>
  </cols>
  <sheetData>
    <row r="1" spans="1:13" x14ac:dyDescent="0.25">
      <c r="A1" s="95" t="str">
        <f>SUMMARY!B3&amp;K1&amp;SUMMARY!D3&amp;SUMMARY!E3</f>
        <v>ORDINANCE NO. 6485 OF 2024</v>
      </c>
      <c r="B1" s="96"/>
      <c r="C1" s="96"/>
      <c r="D1" s="96"/>
      <c r="E1" s="96"/>
      <c r="F1" s="96"/>
      <c r="G1" s="96"/>
      <c r="H1" s="96"/>
      <c r="I1" s="5"/>
      <c r="K1" s="36">
        <f>SUMMARY!C13</f>
        <v>6485</v>
      </c>
      <c r="L1" s="8">
        <f>H43</f>
        <v>-265000</v>
      </c>
      <c r="M1" s="27">
        <f>H51</f>
        <v>5092613</v>
      </c>
    </row>
    <row r="2" spans="1:13" x14ac:dyDescent="0.25">
      <c r="A2" s="1"/>
    </row>
    <row r="3" spans="1:13" x14ac:dyDescent="0.25">
      <c r="A3" s="4" t="s">
        <v>39</v>
      </c>
      <c r="B3" s="4"/>
      <c r="C3" s="4"/>
      <c r="D3" s="4"/>
    </row>
    <row r="5" spans="1:13" ht="37.5" customHeight="1" x14ac:dyDescent="0.25">
      <c r="C5" s="101" t="s">
        <v>272</v>
      </c>
      <c r="D5" s="94"/>
      <c r="E5" s="94"/>
      <c r="F5" s="94"/>
      <c r="G5" s="94"/>
    </row>
    <row r="6" spans="1:13" x14ac:dyDescent="0.25">
      <c r="B6" t="s">
        <v>3</v>
      </c>
    </row>
    <row r="7" spans="1:13" ht="39.9" customHeight="1" x14ac:dyDescent="0.25">
      <c r="A7" s="101" t="s">
        <v>273</v>
      </c>
      <c r="B7" s="101"/>
      <c r="C7" s="101"/>
      <c r="D7" s="101"/>
      <c r="E7" s="101"/>
      <c r="F7" s="101"/>
      <c r="G7" s="101"/>
      <c r="H7" s="101"/>
    </row>
    <row r="10" spans="1:13" x14ac:dyDescent="0.25">
      <c r="A10" s="99" t="s">
        <v>235</v>
      </c>
      <c r="B10" s="99"/>
      <c r="C10" s="99"/>
      <c r="D10" s="99"/>
      <c r="E10" s="99"/>
      <c r="F10" s="99"/>
      <c r="G10" s="99"/>
      <c r="H10" s="99"/>
      <c r="I10" s="5"/>
    </row>
    <row r="12" spans="1:13" x14ac:dyDescent="0.25">
      <c r="A12" s="32" t="s">
        <v>60</v>
      </c>
    </row>
    <row r="14" spans="1:13" x14ac:dyDescent="0.25">
      <c r="A14" t="s">
        <v>61</v>
      </c>
      <c r="H14" s="7">
        <v>4251318</v>
      </c>
    </row>
    <row r="15" spans="1:13" x14ac:dyDescent="0.25">
      <c r="A15" t="s">
        <v>62</v>
      </c>
      <c r="H15" s="8">
        <v>78000</v>
      </c>
    </row>
    <row r="16" spans="1:13" x14ac:dyDescent="0.25">
      <c r="A16" t="s">
        <v>65</v>
      </c>
      <c r="H16" s="8">
        <v>72500</v>
      </c>
    </row>
    <row r="17" spans="1:8" x14ac:dyDescent="0.25">
      <c r="A17" t="s">
        <v>49</v>
      </c>
      <c r="H17" s="8">
        <v>25000</v>
      </c>
    </row>
    <row r="18" spans="1:8" x14ac:dyDescent="0.25">
      <c r="A18" t="s">
        <v>67</v>
      </c>
      <c r="H18" s="8">
        <v>2500</v>
      </c>
    </row>
    <row r="19" spans="1:8" x14ac:dyDescent="0.25">
      <c r="A19" t="s">
        <v>100</v>
      </c>
      <c r="H19" s="9">
        <v>4000</v>
      </c>
    </row>
    <row r="20" spans="1:8" x14ac:dyDescent="0.25">
      <c r="H20" s="8"/>
    </row>
    <row r="21" spans="1:8" x14ac:dyDescent="0.25">
      <c r="B21" t="s">
        <v>69</v>
      </c>
      <c r="H21" s="9">
        <f>SUM(H14:H20)</f>
        <v>4433318</v>
      </c>
    </row>
    <row r="22" spans="1:8" x14ac:dyDescent="0.25">
      <c r="H22" s="8"/>
    </row>
    <row r="23" spans="1:8" x14ac:dyDescent="0.25">
      <c r="A23" s="32" t="s">
        <v>23</v>
      </c>
      <c r="H23" s="8"/>
    </row>
    <row r="24" spans="1:8" x14ac:dyDescent="0.25">
      <c r="H24" s="8"/>
    </row>
    <row r="25" spans="1:8" x14ac:dyDescent="0.25">
      <c r="A25" t="s">
        <v>117</v>
      </c>
      <c r="H25" s="8">
        <v>89100</v>
      </c>
    </row>
    <row r="26" spans="1:8" x14ac:dyDescent="0.25">
      <c r="H26" s="8"/>
    </row>
    <row r="27" spans="1:8" x14ac:dyDescent="0.25">
      <c r="A27" t="s">
        <v>109</v>
      </c>
      <c r="H27" s="8">
        <v>51230</v>
      </c>
    </row>
    <row r="28" spans="1:8" x14ac:dyDescent="0.25">
      <c r="H28" s="8"/>
    </row>
    <row r="29" spans="1:8" x14ac:dyDescent="0.25">
      <c r="A29" t="s">
        <v>110</v>
      </c>
      <c r="H29" s="8">
        <v>815320</v>
      </c>
    </row>
    <row r="30" spans="1:8" x14ac:dyDescent="0.25">
      <c r="H30" s="8"/>
    </row>
    <row r="31" spans="1:8" x14ac:dyDescent="0.25">
      <c r="A31" t="s">
        <v>111</v>
      </c>
      <c r="H31" s="8">
        <v>85533</v>
      </c>
    </row>
    <row r="32" spans="1:8" x14ac:dyDescent="0.25">
      <c r="H32" s="8"/>
    </row>
    <row r="33" spans="1:8" x14ac:dyDescent="0.25">
      <c r="A33" t="s">
        <v>112</v>
      </c>
      <c r="H33" s="18">
        <v>33390</v>
      </c>
    </row>
    <row r="34" spans="1:8" x14ac:dyDescent="0.25">
      <c r="H34" s="8"/>
    </row>
    <row r="35" spans="1:8" x14ac:dyDescent="0.25">
      <c r="A35" t="s">
        <v>53</v>
      </c>
      <c r="H35" s="8">
        <v>3466275</v>
      </c>
    </row>
    <row r="36" spans="1:8" x14ac:dyDescent="0.25">
      <c r="H36" s="28"/>
    </row>
    <row r="37" spans="1:8" x14ac:dyDescent="0.25">
      <c r="B37" t="s">
        <v>33</v>
      </c>
      <c r="H37" s="9">
        <f>SUM(H25:H36)</f>
        <v>4540848</v>
      </c>
    </row>
    <row r="38" spans="1:8" x14ac:dyDescent="0.25">
      <c r="H38" s="8"/>
    </row>
    <row r="39" spans="1:8" x14ac:dyDescent="0.25">
      <c r="A39" t="s">
        <v>80</v>
      </c>
      <c r="H39" s="8">
        <f>SUM(H21-H37)</f>
        <v>-107530</v>
      </c>
    </row>
    <row r="40" spans="1:8" x14ac:dyDescent="0.25">
      <c r="B40" t="s">
        <v>34</v>
      </c>
      <c r="H40" s="8"/>
    </row>
    <row r="41" spans="1:8" x14ac:dyDescent="0.25">
      <c r="H41" s="8"/>
    </row>
    <row r="42" spans="1:8" x14ac:dyDescent="0.25">
      <c r="A42" s="1" t="s">
        <v>93</v>
      </c>
      <c r="H42" s="8"/>
    </row>
    <row r="43" spans="1:8" x14ac:dyDescent="0.25">
      <c r="B43" t="s">
        <v>37</v>
      </c>
      <c r="H43" s="8">
        <v>-265000</v>
      </c>
    </row>
    <row r="44" spans="1:8" x14ac:dyDescent="0.25">
      <c r="H44" s="8"/>
    </row>
    <row r="45" spans="1:8" x14ac:dyDescent="0.25">
      <c r="A45" t="s">
        <v>82</v>
      </c>
      <c r="H45" s="8"/>
    </row>
    <row r="46" spans="1:8" x14ac:dyDescent="0.25">
      <c r="B46" t="s">
        <v>21</v>
      </c>
      <c r="H46" s="8"/>
    </row>
    <row r="47" spans="1:8" x14ac:dyDescent="0.25">
      <c r="B47" t="s">
        <v>22</v>
      </c>
      <c r="H47" s="8">
        <f>SUM(H43+H39)</f>
        <v>-372530</v>
      </c>
    </row>
    <row r="48" spans="1:8" x14ac:dyDescent="0.25">
      <c r="H48" s="8"/>
    </row>
    <row r="49" spans="1:8" x14ac:dyDescent="0.25">
      <c r="A49" t="s">
        <v>83</v>
      </c>
      <c r="H49" s="9">
        <v>5465143</v>
      </c>
    </row>
    <row r="50" spans="1:8" x14ac:dyDescent="0.25">
      <c r="H50" s="8"/>
    </row>
    <row r="51" spans="1:8" ht="13.8" thickBot="1" x14ac:dyDescent="0.3">
      <c r="A51" t="s">
        <v>84</v>
      </c>
      <c r="H51" s="11">
        <f>SUM(H49+H47)</f>
        <v>5092613</v>
      </c>
    </row>
    <row r="52" spans="1:8" ht="13.8" thickTop="1" x14ac:dyDescent="0.25"/>
    <row r="53" spans="1:8" ht="65.25" customHeight="1" x14ac:dyDescent="0.25">
      <c r="A53" s="94" t="s">
        <v>59</v>
      </c>
      <c r="B53" s="94"/>
      <c r="C53" s="94"/>
      <c r="D53" s="94"/>
      <c r="E53" s="94"/>
      <c r="F53" s="94"/>
      <c r="G53" s="94"/>
      <c r="H53" s="94"/>
    </row>
    <row r="128" ht="62.4" customHeight="1" x14ac:dyDescent="0.25"/>
  </sheetData>
  <mergeCells count="5">
    <mergeCell ref="A53:H53"/>
    <mergeCell ref="A1:H1"/>
    <mergeCell ref="C5:G5"/>
    <mergeCell ref="A7:H7"/>
    <mergeCell ref="A10:H10"/>
  </mergeCells>
  <phoneticPr fontId="4" type="noConversion"/>
  <printOptions horizontalCentered="1"/>
  <pageMargins left="1" right="1" top="1" bottom="1" header="0.3" footer="0.5"/>
  <pageSetup paperSize="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00000"/>
  </sheetPr>
  <dimension ref="A1:M127"/>
  <sheetViews>
    <sheetView zoomScaleNormal="100" workbookViewId="0">
      <selection activeCell="H30" sqref="H30"/>
    </sheetView>
  </sheetViews>
  <sheetFormatPr defaultRowHeight="13.2" x14ac:dyDescent="0.25"/>
  <cols>
    <col min="1" max="1" width="5.88671875" customWidth="1"/>
    <col min="7" max="7" width="15.5546875" customWidth="1"/>
    <col min="8" max="8" width="12.33203125" customWidth="1"/>
    <col min="13" max="13" width="11.109375" bestFit="1" customWidth="1"/>
  </cols>
  <sheetData>
    <row r="1" spans="1:13" x14ac:dyDescent="0.25">
      <c r="A1" s="95" t="str">
        <f>SUMMARY!B3&amp;K1&amp;SUMMARY!D3&amp;SUMMARY!E3</f>
        <v>ORDINANCE NO. 6486 OF 2024</v>
      </c>
      <c r="B1" s="96"/>
      <c r="C1" s="96"/>
      <c r="D1" s="96"/>
      <c r="E1" s="96"/>
      <c r="F1" s="96"/>
      <c r="G1" s="96"/>
      <c r="H1" s="96"/>
      <c r="I1" s="5"/>
      <c r="K1" s="36">
        <f>SUMMARY!C14</f>
        <v>6486</v>
      </c>
      <c r="M1" s="27">
        <f>H31</f>
        <v>2057040</v>
      </c>
    </row>
    <row r="2" spans="1:13" x14ac:dyDescent="0.25">
      <c r="A2" s="1"/>
    </row>
    <row r="3" spans="1:13" x14ac:dyDescent="0.25">
      <c r="A3" s="4" t="s">
        <v>39</v>
      </c>
      <c r="B3" s="4"/>
      <c r="C3" s="4"/>
      <c r="D3" s="4"/>
    </row>
    <row r="5" spans="1:13" ht="37.5" customHeight="1" x14ac:dyDescent="0.25">
      <c r="C5" s="101" t="s">
        <v>270</v>
      </c>
      <c r="D5" s="94"/>
      <c r="E5" s="94"/>
      <c r="F5" s="94"/>
      <c r="G5" s="94"/>
    </row>
    <row r="7" spans="1:13" ht="39.9" customHeight="1" x14ac:dyDescent="0.25">
      <c r="A7" s="101" t="s">
        <v>271</v>
      </c>
      <c r="B7" s="101"/>
      <c r="C7" s="101"/>
      <c r="D7" s="101"/>
      <c r="E7" s="101"/>
      <c r="F7" s="101"/>
      <c r="G7" s="101"/>
      <c r="H7" s="101"/>
    </row>
    <row r="10" spans="1:13" x14ac:dyDescent="0.25">
      <c r="A10" s="99" t="s">
        <v>235</v>
      </c>
      <c r="B10" s="99"/>
      <c r="C10" s="99"/>
      <c r="D10" s="99"/>
      <c r="E10" s="99"/>
      <c r="F10" s="99"/>
      <c r="G10" s="99"/>
      <c r="H10" s="99"/>
      <c r="I10" s="5"/>
    </row>
    <row r="12" spans="1:13" x14ac:dyDescent="0.25">
      <c r="A12" s="32" t="s">
        <v>60</v>
      </c>
    </row>
    <row r="14" spans="1:13" x14ac:dyDescent="0.25">
      <c r="A14" t="s">
        <v>61</v>
      </c>
      <c r="H14" s="7">
        <v>3584172</v>
      </c>
    </row>
    <row r="15" spans="1:13" x14ac:dyDescent="0.25">
      <c r="A15" t="s">
        <v>62</v>
      </c>
      <c r="H15" s="8">
        <v>65000</v>
      </c>
    </row>
    <row r="16" spans="1:13" x14ac:dyDescent="0.25">
      <c r="A16" t="s">
        <v>49</v>
      </c>
      <c r="H16" s="9">
        <v>1500</v>
      </c>
    </row>
    <row r="17" spans="1:8" x14ac:dyDescent="0.25">
      <c r="H17" s="8"/>
    </row>
    <row r="18" spans="1:8" x14ac:dyDescent="0.25">
      <c r="B18" t="s">
        <v>69</v>
      </c>
      <c r="H18" s="9">
        <f>SUM(H14:H17)</f>
        <v>3650672</v>
      </c>
    </row>
    <row r="19" spans="1:8" x14ac:dyDescent="0.25">
      <c r="H19" s="8"/>
    </row>
    <row r="20" spans="1:8" x14ac:dyDescent="0.25">
      <c r="A20" s="32" t="s">
        <v>23</v>
      </c>
      <c r="H20" s="8"/>
    </row>
    <row r="21" spans="1:8" x14ac:dyDescent="0.25">
      <c r="H21" s="8"/>
    </row>
    <row r="22" spans="1:8" x14ac:dyDescent="0.25">
      <c r="A22" t="s">
        <v>113</v>
      </c>
      <c r="H22" s="9">
        <v>3590635</v>
      </c>
    </row>
    <row r="23" spans="1:8" x14ac:dyDescent="0.25">
      <c r="H23" s="8"/>
    </row>
    <row r="24" spans="1:8" x14ac:dyDescent="0.25">
      <c r="B24" t="s">
        <v>33</v>
      </c>
      <c r="H24" s="9">
        <f>SUM(H22:H23)</f>
        <v>3590635</v>
      </c>
    </row>
    <row r="25" spans="1:8" x14ac:dyDescent="0.25">
      <c r="H25" s="8"/>
    </row>
    <row r="26" spans="1:8" x14ac:dyDescent="0.25">
      <c r="A26" t="s">
        <v>80</v>
      </c>
      <c r="H26" s="8"/>
    </row>
    <row r="27" spans="1:8" x14ac:dyDescent="0.25">
      <c r="B27" t="s">
        <v>34</v>
      </c>
      <c r="H27" s="10">
        <f>SUM(H18-H24)</f>
        <v>60037</v>
      </c>
    </row>
    <row r="28" spans="1:8" x14ac:dyDescent="0.25">
      <c r="H28" s="8"/>
    </row>
    <row r="29" spans="1:8" x14ac:dyDescent="0.25">
      <c r="A29" t="s">
        <v>83</v>
      </c>
      <c r="H29" s="9">
        <v>1997003</v>
      </c>
    </row>
    <row r="30" spans="1:8" x14ac:dyDescent="0.25">
      <c r="H30" s="8"/>
    </row>
    <row r="31" spans="1:8" ht="13.8" thickBot="1" x14ac:dyDescent="0.3">
      <c r="A31" t="s">
        <v>84</v>
      </c>
      <c r="H31" s="11">
        <f>SUM(H27+H29)</f>
        <v>2057040</v>
      </c>
    </row>
    <row r="32" spans="1:8" ht="13.8" thickTop="1" x14ac:dyDescent="0.25"/>
    <row r="33" spans="1:8" ht="62.25" customHeight="1" x14ac:dyDescent="0.25">
      <c r="A33" s="94" t="s">
        <v>59</v>
      </c>
      <c r="B33" s="94"/>
      <c r="C33" s="94"/>
      <c r="D33" s="94"/>
      <c r="E33" s="94"/>
      <c r="F33" s="94"/>
      <c r="G33" s="94"/>
      <c r="H33" s="94"/>
    </row>
    <row r="127" ht="62.4" customHeight="1" x14ac:dyDescent="0.25"/>
  </sheetData>
  <mergeCells count="5">
    <mergeCell ref="A33:H33"/>
    <mergeCell ref="A1:H1"/>
    <mergeCell ref="C5:G5"/>
    <mergeCell ref="A7:H7"/>
    <mergeCell ref="A10:H10"/>
  </mergeCells>
  <phoneticPr fontId="4" type="noConversion"/>
  <printOptions horizontalCentered="1"/>
  <pageMargins left="1" right="1" top="1" bottom="1" header="0.3" footer="0.5"/>
  <pageSetup paperSize="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0000"/>
  </sheetPr>
  <dimension ref="A1:M127"/>
  <sheetViews>
    <sheetView topLeftCell="A7" zoomScaleNormal="100" workbookViewId="0">
      <selection activeCell="L31" sqref="L31"/>
    </sheetView>
  </sheetViews>
  <sheetFormatPr defaultRowHeight="13.2" x14ac:dyDescent="0.25"/>
  <cols>
    <col min="1" max="1" width="5.88671875" customWidth="1"/>
    <col min="7" max="7" width="15.5546875" customWidth="1"/>
    <col min="8" max="8" width="12.33203125" customWidth="1"/>
    <col min="13" max="13" width="9.5546875" bestFit="1" customWidth="1"/>
  </cols>
  <sheetData>
    <row r="1" spans="1:13" x14ac:dyDescent="0.25">
      <c r="A1" s="95" t="str">
        <f>SUMMARY!B3&amp;K1&amp;SUMMARY!D3&amp;SUMMARY!E3</f>
        <v>ORDINANCE NO. 6487 OF 2024</v>
      </c>
      <c r="B1" s="96"/>
      <c r="C1" s="96"/>
      <c r="D1" s="96"/>
      <c r="E1" s="96"/>
      <c r="F1" s="96"/>
      <c r="G1" s="96"/>
      <c r="H1" s="96"/>
      <c r="I1" s="5"/>
      <c r="K1" s="36">
        <f>SUMMARY!C15</f>
        <v>6487</v>
      </c>
      <c r="L1" s="8">
        <f>H33</f>
        <v>450000</v>
      </c>
      <c r="M1" s="27">
        <f>H41</f>
        <v>90044</v>
      </c>
    </row>
    <row r="2" spans="1:13" x14ac:dyDescent="0.25">
      <c r="A2" s="1"/>
    </row>
    <row r="3" spans="1:13" x14ac:dyDescent="0.25">
      <c r="A3" s="4" t="s">
        <v>39</v>
      </c>
      <c r="B3" s="4"/>
      <c r="C3" s="4"/>
      <c r="D3" s="4"/>
    </row>
    <row r="5" spans="1:13" ht="37.5" customHeight="1" x14ac:dyDescent="0.25">
      <c r="C5" s="101" t="s">
        <v>184</v>
      </c>
      <c r="D5" s="94"/>
      <c r="E5" s="94"/>
      <c r="F5" s="94"/>
      <c r="G5" s="94"/>
    </row>
    <row r="7" spans="1:13" ht="39.9" customHeight="1" x14ac:dyDescent="0.25">
      <c r="A7" s="101" t="s">
        <v>185</v>
      </c>
      <c r="B7" s="101"/>
      <c r="C7" s="101"/>
      <c r="D7" s="101"/>
      <c r="E7" s="101"/>
      <c r="F7" s="101"/>
      <c r="G7" s="101"/>
      <c r="H7" s="101"/>
    </row>
    <row r="8" spans="1:13" x14ac:dyDescent="0.25">
      <c r="A8" t="s">
        <v>4</v>
      </c>
    </row>
    <row r="10" spans="1:13" x14ac:dyDescent="0.25">
      <c r="A10" s="90" t="s">
        <v>235</v>
      </c>
      <c r="B10" s="90"/>
      <c r="C10" s="90"/>
      <c r="D10" s="90"/>
      <c r="E10" s="90"/>
      <c r="F10" s="90"/>
      <c r="G10" s="90"/>
      <c r="H10" s="90"/>
      <c r="I10" s="5"/>
    </row>
    <row r="12" spans="1:13" x14ac:dyDescent="0.25">
      <c r="A12" s="32" t="s">
        <v>60</v>
      </c>
    </row>
    <row r="13" spans="1:13" x14ac:dyDescent="0.25">
      <c r="A13" t="s">
        <v>40</v>
      </c>
    </row>
    <row r="14" spans="1:13" x14ac:dyDescent="0.25">
      <c r="A14" t="s">
        <v>114</v>
      </c>
      <c r="H14" s="7">
        <v>840000</v>
      </c>
    </row>
    <row r="15" spans="1:13" x14ac:dyDescent="0.25">
      <c r="A15" t="s">
        <v>49</v>
      </c>
      <c r="H15" s="18">
        <v>7500</v>
      </c>
    </row>
    <row r="16" spans="1:13" x14ac:dyDescent="0.25">
      <c r="A16" s="4" t="s">
        <v>67</v>
      </c>
      <c r="H16" s="18">
        <v>2000</v>
      </c>
    </row>
    <row r="17" spans="1:8" x14ac:dyDescent="0.25">
      <c r="H17" s="28"/>
    </row>
    <row r="18" spans="1:8" x14ac:dyDescent="0.25">
      <c r="B18" t="s">
        <v>69</v>
      </c>
      <c r="H18" s="9">
        <f>SUM(H14:H17)</f>
        <v>849500</v>
      </c>
    </row>
    <row r="19" spans="1:8" x14ac:dyDescent="0.25">
      <c r="H19" s="8"/>
    </row>
    <row r="20" spans="1:8" x14ac:dyDescent="0.25">
      <c r="A20" s="32" t="s">
        <v>23</v>
      </c>
      <c r="H20" s="8"/>
    </row>
    <row r="21" spans="1:8" x14ac:dyDescent="0.25">
      <c r="H21" s="8"/>
    </row>
    <row r="22" spans="1:8" x14ac:dyDescent="0.25">
      <c r="A22" t="s">
        <v>14</v>
      </c>
      <c r="H22" s="8">
        <v>433195</v>
      </c>
    </row>
    <row r="23" spans="1:8" x14ac:dyDescent="0.25">
      <c r="A23" t="s">
        <v>102</v>
      </c>
      <c r="H23" s="57">
        <v>1026072</v>
      </c>
    </row>
    <row r="24" spans="1:8" x14ac:dyDescent="0.25">
      <c r="H24" s="8"/>
    </row>
    <row r="25" spans="1:8" x14ac:dyDescent="0.25">
      <c r="B25" t="s">
        <v>33</v>
      </c>
      <c r="H25" s="9">
        <f>SUM(H22:H24)</f>
        <v>1459267</v>
      </c>
    </row>
    <row r="26" spans="1:8" x14ac:dyDescent="0.25">
      <c r="H26" s="8"/>
    </row>
    <row r="27" spans="1:8" x14ac:dyDescent="0.25">
      <c r="A27" t="s">
        <v>80</v>
      </c>
      <c r="H27" s="8"/>
    </row>
    <row r="28" spans="1:8" x14ac:dyDescent="0.25">
      <c r="A28" t="s">
        <v>3</v>
      </c>
      <c r="B28" t="s">
        <v>34</v>
      </c>
      <c r="H28" s="8">
        <f>SUM(H18-H25)</f>
        <v>-609767</v>
      </c>
    </row>
    <row r="29" spans="1:8" x14ac:dyDescent="0.25">
      <c r="H29" s="8"/>
    </row>
    <row r="30" spans="1:8" x14ac:dyDescent="0.25">
      <c r="A30" s="1" t="s">
        <v>93</v>
      </c>
      <c r="H30" s="8"/>
    </row>
    <row r="31" spans="1:8" x14ac:dyDescent="0.25">
      <c r="A31" s="1"/>
      <c r="B31" t="s">
        <v>168</v>
      </c>
      <c r="H31" s="8">
        <v>450000</v>
      </c>
    </row>
    <row r="32" spans="1:8" x14ac:dyDescent="0.25">
      <c r="A32" s="1"/>
      <c r="B32" s="34" t="s">
        <v>37</v>
      </c>
      <c r="H32" s="9">
        <v>0</v>
      </c>
    </row>
    <row r="33" spans="1:8" x14ac:dyDescent="0.25">
      <c r="H33" s="8">
        <f>SUM(H31:H32)</f>
        <v>450000</v>
      </c>
    </row>
    <row r="34" spans="1:8" x14ac:dyDescent="0.25">
      <c r="H34" s="8"/>
    </row>
    <row r="35" spans="1:8" x14ac:dyDescent="0.25">
      <c r="A35" t="s">
        <v>82</v>
      </c>
      <c r="H35" s="8"/>
    </row>
    <row r="36" spans="1:8" x14ac:dyDescent="0.25">
      <c r="B36" t="s">
        <v>21</v>
      </c>
      <c r="H36" s="8"/>
    </row>
    <row r="37" spans="1:8" x14ac:dyDescent="0.25">
      <c r="B37" t="s">
        <v>38</v>
      </c>
      <c r="H37" s="8">
        <f>SUM(H28+H33)</f>
        <v>-159767</v>
      </c>
    </row>
    <row r="38" spans="1:8" x14ac:dyDescent="0.25">
      <c r="H38" s="8"/>
    </row>
    <row r="39" spans="1:8" x14ac:dyDescent="0.25">
      <c r="A39" t="s">
        <v>83</v>
      </c>
      <c r="H39" s="9">
        <v>249811</v>
      </c>
    </row>
    <row r="40" spans="1:8" x14ac:dyDescent="0.25">
      <c r="H40" s="8"/>
    </row>
    <row r="41" spans="1:8" ht="13.8" thickBot="1" x14ac:dyDescent="0.3">
      <c r="A41" t="s">
        <v>84</v>
      </c>
      <c r="H41" s="58">
        <f>H37+H39</f>
        <v>90044</v>
      </c>
    </row>
    <row r="42" spans="1:8" ht="13.8" thickTop="1" x14ac:dyDescent="0.25"/>
    <row r="43" spans="1:8" ht="62.25" customHeight="1" x14ac:dyDescent="0.25">
      <c r="A43" s="94" t="s">
        <v>59</v>
      </c>
      <c r="B43" s="94"/>
      <c r="C43" s="94"/>
      <c r="D43" s="94"/>
      <c r="E43" s="94"/>
      <c r="F43" s="94"/>
      <c r="G43" s="94"/>
      <c r="H43" s="94"/>
    </row>
    <row r="127" ht="62.4" customHeight="1" x14ac:dyDescent="0.25"/>
  </sheetData>
  <mergeCells count="5">
    <mergeCell ref="A43:H43"/>
    <mergeCell ref="A1:H1"/>
    <mergeCell ref="C5:G5"/>
    <mergeCell ref="A7:H7"/>
    <mergeCell ref="A10:H10"/>
  </mergeCells>
  <phoneticPr fontId="4" type="noConversion"/>
  <printOptions horizontalCentered="1"/>
  <pageMargins left="1" right="1" top="1" bottom="1" header="0.3" footer="0.5"/>
  <pageSetup paperSize="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00000"/>
  </sheetPr>
  <dimension ref="A1:M127"/>
  <sheetViews>
    <sheetView topLeftCell="A11" zoomScaleNormal="100" workbookViewId="0">
      <selection activeCell="H44" sqref="H44"/>
    </sheetView>
  </sheetViews>
  <sheetFormatPr defaultRowHeight="13.2" x14ac:dyDescent="0.25"/>
  <cols>
    <col min="1" max="1" width="5.88671875" customWidth="1"/>
    <col min="7" max="7" width="15.5546875" customWidth="1"/>
    <col min="8" max="8" width="12.33203125" customWidth="1"/>
    <col min="12" max="12" width="10.88671875" bestFit="1" customWidth="1"/>
    <col min="13" max="13" width="11.109375" bestFit="1" customWidth="1"/>
  </cols>
  <sheetData>
    <row r="1" spans="1:13" x14ac:dyDescent="0.25">
      <c r="A1" s="95" t="str">
        <f>SUMMARY!B3&amp;K1&amp;SUMMARY!D3&amp;SUMMARY!E3</f>
        <v>ORDINANCE NO. 6488 OF 2024</v>
      </c>
      <c r="B1" s="96"/>
      <c r="C1" s="96"/>
      <c r="D1" s="96"/>
      <c r="E1" s="96"/>
      <c r="F1" s="96"/>
      <c r="G1" s="96"/>
      <c r="H1" s="96"/>
      <c r="I1" s="5"/>
      <c r="K1" s="36">
        <f>SUMMARY!C16</f>
        <v>6488</v>
      </c>
      <c r="L1" s="8">
        <f>H37</f>
        <v>-7500000</v>
      </c>
      <c r="M1" s="27">
        <f>H45</f>
        <v>4179807</v>
      </c>
    </row>
    <row r="2" spans="1:13" x14ac:dyDescent="0.25">
      <c r="A2" s="1"/>
    </row>
    <row r="3" spans="1:13" x14ac:dyDescent="0.25">
      <c r="A3" s="4" t="s">
        <v>39</v>
      </c>
      <c r="B3" s="4"/>
      <c r="C3" s="4"/>
      <c r="D3" s="4"/>
    </row>
    <row r="5" spans="1:13" ht="37.5" customHeight="1" x14ac:dyDescent="0.25">
      <c r="C5" s="101" t="s">
        <v>268</v>
      </c>
      <c r="D5" s="94"/>
      <c r="E5" s="94"/>
      <c r="F5" s="94"/>
      <c r="G5" s="94"/>
    </row>
    <row r="7" spans="1:13" ht="39.9" customHeight="1" x14ac:dyDescent="0.25">
      <c r="A7" s="101" t="s">
        <v>269</v>
      </c>
      <c r="B7" s="101"/>
      <c r="C7" s="101"/>
      <c r="D7" s="101"/>
      <c r="E7" s="101"/>
      <c r="F7" s="101"/>
      <c r="G7" s="101"/>
      <c r="H7" s="101"/>
    </row>
    <row r="10" spans="1:13" x14ac:dyDescent="0.25">
      <c r="A10" s="99" t="s">
        <v>235</v>
      </c>
      <c r="B10" s="99"/>
      <c r="C10" s="99"/>
      <c r="D10" s="99"/>
      <c r="E10" s="99"/>
      <c r="F10" s="99"/>
      <c r="G10" s="99"/>
      <c r="H10" s="99"/>
      <c r="I10" s="5"/>
    </row>
    <row r="12" spans="1:13" x14ac:dyDescent="0.25">
      <c r="A12" s="32" t="s">
        <v>60</v>
      </c>
    </row>
    <row r="14" spans="1:13" x14ac:dyDescent="0.25">
      <c r="A14" t="s">
        <v>61</v>
      </c>
      <c r="H14" s="7">
        <v>7618304</v>
      </c>
    </row>
    <row r="15" spans="1:13" x14ac:dyDescent="0.25">
      <c r="A15" t="s">
        <v>62</v>
      </c>
      <c r="H15" s="18">
        <v>130000</v>
      </c>
    </row>
    <row r="16" spans="1:13" x14ac:dyDescent="0.25">
      <c r="A16" t="s">
        <v>49</v>
      </c>
      <c r="H16" s="9">
        <v>1500</v>
      </c>
    </row>
    <row r="17" spans="1:8" x14ac:dyDescent="0.25">
      <c r="H17" s="8"/>
    </row>
    <row r="18" spans="1:8" x14ac:dyDescent="0.25">
      <c r="B18" t="s">
        <v>69</v>
      </c>
      <c r="H18" s="9">
        <f>SUM(H14:H17)</f>
        <v>7749804</v>
      </c>
    </row>
    <row r="19" spans="1:8" x14ac:dyDescent="0.25">
      <c r="H19" s="8"/>
    </row>
    <row r="20" spans="1:8" x14ac:dyDescent="0.25">
      <c r="A20" s="32" t="s">
        <v>23</v>
      </c>
      <c r="H20" s="8"/>
    </row>
    <row r="21" spans="1:8" x14ac:dyDescent="0.25">
      <c r="H21" s="8"/>
    </row>
    <row r="22" spans="1:8" x14ac:dyDescent="0.25">
      <c r="A22" t="s">
        <v>115</v>
      </c>
      <c r="H22" s="8"/>
    </row>
    <row r="23" spans="1:8" x14ac:dyDescent="0.25">
      <c r="B23" t="s">
        <v>14</v>
      </c>
      <c r="H23" s="8">
        <v>31907</v>
      </c>
    </row>
    <row r="24" spans="1:8" x14ac:dyDescent="0.25">
      <c r="B24" t="s">
        <v>44</v>
      </c>
      <c r="H24" s="18">
        <v>230840</v>
      </c>
    </row>
    <row r="25" spans="1:8" x14ac:dyDescent="0.25">
      <c r="B25" t="s">
        <v>45</v>
      </c>
      <c r="H25" s="9">
        <v>2500</v>
      </c>
    </row>
    <row r="26" spans="1:8" x14ac:dyDescent="0.25">
      <c r="H26" s="8"/>
    </row>
    <row r="27" spans="1:8" x14ac:dyDescent="0.25">
      <c r="B27" t="s">
        <v>33</v>
      </c>
      <c r="H27" s="9">
        <f>SUM(H22:H26)</f>
        <v>265247</v>
      </c>
    </row>
    <row r="28" spans="1:8" x14ac:dyDescent="0.25">
      <c r="H28" s="8"/>
    </row>
    <row r="29" spans="1:8" x14ac:dyDescent="0.25">
      <c r="A29" t="s">
        <v>105</v>
      </c>
      <c r="H29" s="8"/>
    </row>
    <row r="30" spans="1:8" x14ac:dyDescent="0.25">
      <c r="B30" t="s">
        <v>34</v>
      </c>
      <c r="H30" s="8">
        <f>H18-H27</f>
        <v>7484557</v>
      </c>
    </row>
    <row r="31" spans="1:8" x14ac:dyDescent="0.25">
      <c r="H31" s="8"/>
    </row>
    <row r="32" spans="1:8" x14ac:dyDescent="0.25">
      <c r="A32" s="1" t="s">
        <v>93</v>
      </c>
      <c r="H32" s="8"/>
    </row>
    <row r="33" spans="1:8" x14ac:dyDescent="0.25">
      <c r="A33" s="1"/>
      <c r="B33" t="s">
        <v>179</v>
      </c>
      <c r="H33" s="8">
        <v>3000000</v>
      </c>
    </row>
    <row r="34" spans="1:8" x14ac:dyDescent="0.25">
      <c r="B34" t="s">
        <v>46</v>
      </c>
      <c r="H34" s="10">
        <v>-6000000</v>
      </c>
    </row>
    <row r="35" spans="1:8" x14ac:dyDescent="0.25">
      <c r="B35" t="s">
        <v>152</v>
      </c>
      <c r="H35" s="10">
        <v>-1000000</v>
      </c>
    </row>
    <row r="36" spans="1:8" x14ac:dyDescent="0.25">
      <c r="B36" t="s">
        <v>47</v>
      </c>
      <c r="H36" s="10">
        <v>-3500000</v>
      </c>
    </row>
    <row r="37" spans="1:8" x14ac:dyDescent="0.25">
      <c r="H37" s="68">
        <f>SUM(H33:H36)</f>
        <v>-7500000</v>
      </c>
    </row>
    <row r="38" spans="1:8" x14ac:dyDescent="0.25">
      <c r="H38" s="8"/>
    </row>
    <row r="39" spans="1:8" x14ac:dyDescent="0.25">
      <c r="A39" t="s">
        <v>82</v>
      </c>
      <c r="H39" s="8"/>
    </row>
    <row r="40" spans="1:8" x14ac:dyDescent="0.25">
      <c r="B40" t="s">
        <v>21</v>
      </c>
      <c r="H40" s="8"/>
    </row>
    <row r="41" spans="1:8" x14ac:dyDescent="0.25">
      <c r="B41" t="s">
        <v>38</v>
      </c>
      <c r="H41" s="8">
        <f>SUM(H30+H37)</f>
        <v>-15443</v>
      </c>
    </row>
    <row r="42" spans="1:8" x14ac:dyDescent="0.25">
      <c r="H42" s="8"/>
    </row>
    <row r="43" spans="1:8" x14ac:dyDescent="0.25">
      <c r="A43" t="s">
        <v>83</v>
      </c>
      <c r="H43" s="9">
        <v>4195250</v>
      </c>
    </row>
    <row r="44" spans="1:8" x14ac:dyDescent="0.25">
      <c r="H44" s="8"/>
    </row>
    <row r="45" spans="1:8" ht="13.8" thickBot="1" x14ac:dyDescent="0.3">
      <c r="A45" t="s">
        <v>84</v>
      </c>
      <c r="H45" s="11">
        <f>SUM(H41+H43)</f>
        <v>4179807</v>
      </c>
    </row>
    <row r="46" spans="1:8" ht="13.8" thickTop="1" x14ac:dyDescent="0.25"/>
    <row r="47" spans="1:8" ht="63" customHeight="1" x14ac:dyDescent="0.25">
      <c r="A47" s="94" t="s">
        <v>59</v>
      </c>
      <c r="B47" s="94"/>
      <c r="C47" s="94"/>
      <c r="D47" s="94"/>
      <c r="E47" s="94"/>
      <c r="F47" s="94"/>
      <c r="G47" s="94"/>
      <c r="H47" s="94"/>
    </row>
    <row r="127" ht="62.4" customHeight="1" x14ac:dyDescent="0.25"/>
  </sheetData>
  <mergeCells count="5">
    <mergeCell ref="A47:H47"/>
    <mergeCell ref="A1:H1"/>
    <mergeCell ref="C5:G5"/>
    <mergeCell ref="A10:H10"/>
    <mergeCell ref="A7:H7"/>
  </mergeCells>
  <phoneticPr fontId="4" type="noConversion"/>
  <printOptions horizontalCentered="1"/>
  <pageMargins left="1" right="1" top="1" bottom="1" header="0.3" footer="0.5"/>
  <pageSetup paperSize="5"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C1611-6A63-493F-8E50-EC9F48042F20}">
  <sheetPr>
    <tabColor rgb="FFC00000"/>
  </sheetPr>
  <dimension ref="A1:M127"/>
  <sheetViews>
    <sheetView zoomScaleNormal="100" workbookViewId="0">
      <selection activeCell="H21" sqref="H21"/>
    </sheetView>
  </sheetViews>
  <sheetFormatPr defaultRowHeight="13.2" x14ac:dyDescent="0.25"/>
  <cols>
    <col min="1" max="1" width="5.88671875" customWidth="1"/>
    <col min="7" max="7" width="15.5546875" customWidth="1"/>
    <col min="8" max="8" width="12.33203125" customWidth="1"/>
  </cols>
  <sheetData>
    <row r="1" spans="1:13" x14ac:dyDescent="0.25">
      <c r="A1" s="95" t="str">
        <f>SUMMARY!B3&amp;K1&amp;SUMMARY!D3&amp;SUMMARY!E3</f>
        <v>ORDINANCE NO. 6489 OF 2024</v>
      </c>
      <c r="B1" s="96"/>
      <c r="C1" s="96"/>
      <c r="D1" s="96"/>
      <c r="E1" s="96"/>
      <c r="F1" s="96"/>
      <c r="G1" s="96"/>
      <c r="H1" s="96"/>
      <c r="I1" s="37"/>
      <c r="K1" s="36">
        <f>SUMMARY!C17</f>
        <v>6489</v>
      </c>
      <c r="M1" s="27">
        <f>H34</f>
        <v>0</v>
      </c>
    </row>
    <row r="2" spans="1:13" x14ac:dyDescent="0.25">
      <c r="A2" s="1"/>
    </row>
    <row r="3" spans="1:13" x14ac:dyDescent="0.25">
      <c r="A3" s="4" t="s">
        <v>39</v>
      </c>
      <c r="B3" s="4"/>
      <c r="C3" s="4"/>
      <c r="D3" s="4"/>
    </row>
    <row r="5" spans="1:13" ht="37.5" customHeight="1" x14ac:dyDescent="0.25">
      <c r="C5" s="98" t="s">
        <v>266</v>
      </c>
      <c r="D5" s="94"/>
      <c r="E5" s="94"/>
      <c r="F5" s="94"/>
      <c r="G5" s="94"/>
    </row>
    <row r="7" spans="1:13" ht="39.9" customHeight="1" x14ac:dyDescent="0.25">
      <c r="A7" s="98" t="s">
        <v>267</v>
      </c>
      <c r="B7" s="98"/>
      <c r="C7" s="98"/>
      <c r="D7" s="98"/>
      <c r="E7" s="98"/>
      <c r="F7" s="98"/>
      <c r="G7" s="98"/>
      <c r="H7" s="98"/>
    </row>
    <row r="10" spans="1:13" x14ac:dyDescent="0.25">
      <c r="A10" s="99" t="s">
        <v>235</v>
      </c>
      <c r="B10" s="99"/>
      <c r="C10" s="99"/>
      <c r="D10" s="99"/>
      <c r="E10" s="99"/>
      <c r="F10" s="99"/>
      <c r="G10" s="99"/>
      <c r="H10" s="99"/>
      <c r="I10" s="37"/>
    </row>
    <row r="12" spans="1:13" x14ac:dyDescent="0.25">
      <c r="A12" s="32" t="s">
        <v>60</v>
      </c>
    </row>
    <row r="14" spans="1:13" x14ac:dyDescent="0.25">
      <c r="A14" t="s">
        <v>169</v>
      </c>
      <c r="H14" s="7">
        <v>15500000</v>
      </c>
    </row>
    <row r="15" spans="1:13" x14ac:dyDescent="0.25">
      <c r="H15" s="8"/>
    </row>
    <row r="16" spans="1:13" x14ac:dyDescent="0.25">
      <c r="B16" t="s">
        <v>69</v>
      </c>
      <c r="H16" s="9">
        <f>SUM(H14:H15)</f>
        <v>15500000</v>
      </c>
    </row>
    <row r="17" spans="1:8" x14ac:dyDescent="0.25">
      <c r="H17" s="8"/>
    </row>
    <row r="18" spans="1:8" x14ac:dyDescent="0.25">
      <c r="A18" s="32" t="s">
        <v>23</v>
      </c>
      <c r="H18" s="8"/>
    </row>
    <row r="19" spans="1:8" x14ac:dyDescent="0.25">
      <c r="H19" s="8"/>
    </row>
    <row r="20" spans="1:8" x14ac:dyDescent="0.25">
      <c r="A20" t="s">
        <v>170</v>
      </c>
      <c r="H20" s="8">
        <v>15500000</v>
      </c>
    </row>
    <row r="21" spans="1:8" x14ac:dyDescent="0.25">
      <c r="H21" s="8"/>
    </row>
    <row r="22" spans="1:8" x14ac:dyDescent="0.25">
      <c r="B22" t="s">
        <v>33</v>
      </c>
      <c r="H22" s="9">
        <f>SUM(H20:H21)</f>
        <v>15500000</v>
      </c>
    </row>
    <row r="23" spans="1:8" x14ac:dyDescent="0.25">
      <c r="H23" s="8"/>
    </row>
    <row r="24" spans="1:8" x14ac:dyDescent="0.25">
      <c r="A24" t="s">
        <v>105</v>
      </c>
      <c r="H24" s="8"/>
    </row>
    <row r="25" spans="1:8" x14ac:dyDescent="0.25">
      <c r="B25" t="s">
        <v>34</v>
      </c>
      <c r="H25" s="8">
        <f>H16-H22</f>
        <v>0</v>
      </c>
    </row>
    <row r="26" spans="1:8" x14ac:dyDescent="0.25">
      <c r="H26" s="8"/>
    </row>
    <row r="27" spans="1:8" x14ac:dyDescent="0.25">
      <c r="H27" s="8"/>
    </row>
    <row r="28" spans="1:8" x14ac:dyDescent="0.25">
      <c r="A28" t="s">
        <v>82</v>
      </c>
      <c r="H28" s="8"/>
    </row>
    <row r="29" spans="1:8" x14ac:dyDescent="0.25">
      <c r="B29" t="s">
        <v>21</v>
      </c>
      <c r="H29" s="8"/>
    </row>
    <row r="30" spans="1:8" x14ac:dyDescent="0.25">
      <c r="B30" t="s">
        <v>38</v>
      </c>
      <c r="H30" s="8">
        <f>SUM(H25)</f>
        <v>0</v>
      </c>
    </row>
    <row r="31" spans="1:8" x14ac:dyDescent="0.25">
      <c r="H31" s="8"/>
    </row>
    <row r="32" spans="1:8" x14ac:dyDescent="0.25">
      <c r="A32" t="s">
        <v>83</v>
      </c>
      <c r="H32" s="9">
        <v>0</v>
      </c>
    </row>
    <row r="33" spans="1:8" x14ac:dyDescent="0.25">
      <c r="H33" s="8"/>
    </row>
    <row r="34" spans="1:8" ht="13.8" thickBot="1" x14ac:dyDescent="0.3">
      <c r="A34" t="s">
        <v>84</v>
      </c>
      <c r="H34" s="11">
        <f>SUM(H30+H32)</f>
        <v>0</v>
      </c>
    </row>
    <row r="35" spans="1:8" ht="13.8" thickTop="1" x14ac:dyDescent="0.25"/>
    <row r="36" spans="1:8" ht="63" customHeight="1" x14ac:dyDescent="0.25">
      <c r="A36" s="94" t="s">
        <v>59</v>
      </c>
      <c r="B36" s="94"/>
      <c r="C36" s="94"/>
      <c r="D36" s="94"/>
      <c r="E36" s="94"/>
      <c r="F36" s="94"/>
      <c r="G36" s="94"/>
      <c r="H36" s="94"/>
    </row>
    <row r="127" ht="62.4" customHeight="1" x14ac:dyDescent="0.25"/>
  </sheetData>
  <mergeCells count="5">
    <mergeCell ref="A1:H1"/>
    <mergeCell ref="C5:G5"/>
    <mergeCell ref="A7:H7"/>
    <mergeCell ref="A10:H10"/>
    <mergeCell ref="A36:H36"/>
  </mergeCells>
  <printOptions horizontalCentered="1"/>
  <pageMargins left="1" right="1" top="1" bottom="1" header="0.3" footer="0.5"/>
  <pageSetup paperSize="5"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C00000"/>
  </sheetPr>
  <dimension ref="A1:M127"/>
  <sheetViews>
    <sheetView topLeftCell="A11" zoomScaleNormal="100" workbookViewId="0">
      <selection activeCell="H41" sqref="H41"/>
    </sheetView>
  </sheetViews>
  <sheetFormatPr defaultRowHeight="13.2" x14ac:dyDescent="0.25"/>
  <cols>
    <col min="1" max="1" width="5.88671875" customWidth="1"/>
    <col min="7" max="7" width="15.5546875" customWidth="1"/>
    <col min="8" max="8" width="12.33203125" customWidth="1"/>
    <col min="12" max="12" width="11.88671875" bestFit="1" customWidth="1"/>
    <col min="13" max="13" width="11.109375" bestFit="1" customWidth="1"/>
  </cols>
  <sheetData>
    <row r="1" spans="1:13" x14ac:dyDescent="0.25">
      <c r="A1" s="95" t="str">
        <f>SUMMARY!B3&amp;K1&amp;SUMMARY!D3&amp;SUMMARY!E3</f>
        <v>ORDINANCE NO. 6490 OF 2024</v>
      </c>
      <c r="B1" s="96"/>
      <c r="C1" s="96"/>
      <c r="D1" s="96"/>
      <c r="E1" s="96"/>
      <c r="F1" s="96"/>
      <c r="G1" s="96"/>
      <c r="H1" s="96"/>
      <c r="I1" s="5"/>
      <c r="K1" s="36">
        <f>SUMMARY!C18</f>
        <v>6490</v>
      </c>
      <c r="L1" s="8">
        <f>H34</f>
        <v>-7300000</v>
      </c>
      <c r="M1" s="27">
        <f>H42</f>
        <v>4299344</v>
      </c>
    </row>
    <row r="2" spans="1:13" x14ac:dyDescent="0.25">
      <c r="A2" s="1"/>
    </row>
    <row r="3" spans="1:13" x14ac:dyDescent="0.25">
      <c r="A3" s="4" t="s">
        <v>39</v>
      </c>
      <c r="B3" s="4"/>
      <c r="C3" s="4"/>
      <c r="D3" s="4"/>
    </row>
    <row r="5" spans="1:13" ht="37.5" customHeight="1" x14ac:dyDescent="0.25">
      <c r="C5" s="101" t="s">
        <v>264</v>
      </c>
      <c r="D5" s="94"/>
      <c r="E5" s="94"/>
      <c r="F5" s="94"/>
      <c r="G5" s="94"/>
    </row>
    <row r="7" spans="1:13" ht="39.9" customHeight="1" x14ac:dyDescent="0.25">
      <c r="A7" s="101" t="s">
        <v>265</v>
      </c>
      <c r="B7" s="101"/>
      <c r="C7" s="101"/>
      <c r="D7" s="101"/>
      <c r="E7" s="101"/>
      <c r="F7" s="101"/>
      <c r="G7" s="101"/>
      <c r="H7" s="101"/>
    </row>
    <row r="10" spans="1:13" x14ac:dyDescent="0.25">
      <c r="A10" s="99" t="s">
        <v>235</v>
      </c>
      <c r="B10" s="99"/>
      <c r="C10" s="99"/>
      <c r="D10" s="99"/>
      <c r="E10" s="99"/>
      <c r="F10" s="99"/>
      <c r="G10" s="99"/>
      <c r="H10" s="99"/>
      <c r="I10" s="5"/>
    </row>
    <row r="12" spans="1:13" x14ac:dyDescent="0.25">
      <c r="A12" s="32" t="s">
        <v>60</v>
      </c>
    </row>
    <row r="14" spans="1:13" x14ac:dyDescent="0.25">
      <c r="A14" t="s">
        <v>116</v>
      </c>
      <c r="H14" s="7">
        <v>1000000</v>
      </c>
    </row>
    <row r="15" spans="1:13" x14ac:dyDescent="0.25">
      <c r="A15" s="4" t="s">
        <v>148</v>
      </c>
      <c r="H15" s="31">
        <v>363000</v>
      </c>
    </row>
    <row r="16" spans="1:13" x14ac:dyDescent="0.25">
      <c r="A16" t="s">
        <v>49</v>
      </c>
      <c r="H16" s="9">
        <v>75000</v>
      </c>
    </row>
    <row r="17" spans="1:8" x14ac:dyDescent="0.25">
      <c r="H17" s="8"/>
    </row>
    <row r="18" spans="1:8" x14ac:dyDescent="0.25">
      <c r="B18" t="s">
        <v>69</v>
      </c>
      <c r="H18" s="9">
        <f>SUM(H14:H17)</f>
        <v>1438000</v>
      </c>
    </row>
    <row r="19" spans="1:8" x14ac:dyDescent="0.25">
      <c r="H19" s="8"/>
    </row>
    <row r="20" spans="1:8" x14ac:dyDescent="0.25">
      <c r="A20" s="32" t="s">
        <v>23</v>
      </c>
      <c r="H20" s="8"/>
    </row>
    <row r="21" spans="1:8" x14ac:dyDescent="0.25">
      <c r="H21" s="8"/>
    </row>
    <row r="22" spans="1:8" x14ac:dyDescent="0.25">
      <c r="A22" t="s">
        <v>14</v>
      </c>
      <c r="H22" s="8">
        <v>64731</v>
      </c>
    </row>
    <row r="23" spans="1:8" x14ac:dyDescent="0.25">
      <c r="A23" t="s">
        <v>117</v>
      </c>
      <c r="H23" s="8">
        <v>400200</v>
      </c>
    </row>
    <row r="24" spans="1:8" x14ac:dyDescent="0.25">
      <c r="H24" s="28"/>
    </row>
    <row r="25" spans="1:8" x14ac:dyDescent="0.25">
      <c r="B25" t="s">
        <v>33</v>
      </c>
      <c r="H25" s="9">
        <f>SUM(H22:H24)</f>
        <v>464931</v>
      </c>
    </row>
    <row r="26" spans="1:8" x14ac:dyDescent="0.25">
      <c r="H26" s="8"/>
    </row>
    <row r="27" spans="1:8" x14ac:dyDescent="0.25">
      <c r="A27" t="s">
        <v>80</v>
      </c>
      <c r="H27" s="8"/>
    </row>
    <row r="28" spans="1:8" x14ac:dyDescent="0.25">
      <c r="B28" t="s">
        <v>34</v>
      </c>
      <c r="H28" s="8">
        <f>SUM(H18-H25)</f>
        <v>973069</v>
      </c>
    </row>
    <row r="29" spans="1:8" x14ac:dyDescent="0.25">
      <c r="H29" s="8"/>
    </row>
    <row r="30" spans="1:8" x14ac:dyDescent="0.25">
      <c r="A30" s="1" t="s">
        <v>81</v>
      </c>
      <c r="H30" s="8"/>
    </row>
    <row r="31" spans="1:8" x14ac:dyDescent="0.25">
      <c r="A31" s="1"/>
      <c r="B31" s="34" t="s">
        <v>222</v>
      </c>
      <c r="H31" s="8">
        <v>-3500000</v>
      </c>
    </row>
    <row r="32" spans="1:8" x14ac:dyDescent="0.25">
      <c r="B32" s="34" t="s">
        <v>43</v>
      </c>
      <c r="H32" s="8">
        <v>-3350000</v>
      </c>
    </row>
    <row r="33" spans="1:8" x14ac:dyDescent="0.25">
      <c r="B33" s="34" t="s">
        <v>180</v>
      </c>
      <c r="H33" s="9">
        <v>-450000</v>
      </c>
    </row>
    <row r="34" spans="1:8" x14ac:dyDescent="0.25">
      <c r="H34" s="8">
        <f>SUM(H31:H33)</f>
        <v>-7300000</v>
      </c>
    </row>
    <row r="35" spans="1:8" x14ac:dyDescent="0.25">
      <c r="H35" s="8"/>
    </row>
    <row r="36" spans="1:8" x14ac:dyDescent="0.25">
      <c r="A36" t="s">
        <v>97</v>
      </c>
      <c r="H36" s="8"/>
    </row>
    <row r="37" spans="1:8" x14ac:dyDescent="0.25">
      <c r="A37" t="s">
        <v>4</v>
      </c>
      <c r="B37" t="s">
        <v>21</v>
      </c>
      <c r="H37" s="8"/>
    </row>
    <row r="38" spans="1:8" x14ac:dyDescent="0.25">
      <c r="B38" t="s">
        <v>22</v>
      </c>
      <c r="H38" s="8">
        <f>SUM(H28+H34)</f>
        <v>-6326931</v>
      </c>
    </row>
    <row r="39" spans="1:8" x14ac:dyDescent="0.25">
      <c r="H39" s="8"/>
    </row>
    <row r="40" spans="1:8" x14ac:dyDescent="0.25">
      <c r="A40" t="s">
        <v>83</v>
      </c>
      <c r="H40" s="9">
        <v>10626275</v>
      </c>
    </row>
    <row r="41" spans="1:8" x14ac:dyDescent="0.25">
      <c r="H41" s="8"/>
    </row>
    <row r="42" spans="1:8" ht="13.8" thickBot="1" x14ac:dyDescent="0.3">
      <c r="A42" t="s">
        <v>84</v>
      </c>
      <c r="H42" s="11">
        <f>SUM(H38+H40)</f>
        <v>4299344</v>
      </c>
    </row>
    <row r="43" spans="1:8" ht="13.8" thickTop="1" x14ac:dyDescent="0.25"/>
    <row r="44" spans="1:8" ht="65.25" customHeight="1" x14ac:dyDescent="0.25">
      <c r="A44" s="94" t="s">
        <v>59</v>
      </c>
      <c r="B44" s="94"/>
      <c r="C44" s="94"/>
      <c r="D44" s="94"/>
      <c r="E44" s="94"/>
      <c r="F44" s="94"/>
      <c r="G44" s="94"/>
      <c r="H44" s="94"/>
    </row>
    <row r="127" ht="62.4" customHeight="1" x14ac:dyDescent="0.25"/>
  </sheetData>
  <mergeCells count="5">
    <mergeCell ref="A44:H44"/>
    <mergeCell ref="A1:H1"/>
    <mergeCell ref="C5:G5"/>
    <mergeCell ref="A7:H7"/>
    <mergeCell ref="A10:H10"/>
  </mergeCells>
  <phoneticPr fontId="4" type="noConversion"/>
  <printOptions horizontalCentered="1"/>
  <pageMargins left="1" right="1" top="1" bottom="1" header="0.3" footer="0.5"/>
  <pageSetup paperSize="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D3D27-79C7-4AC7-B394-8C2C3F3A3897}">
  <sheetPr>
    <tabColor rgb="FFC00000"/>
  </sheetPr>
  <dimension ref="A1:M127"/>
  <sheetViews>
    <sheetView topLeftCell="A7" zoomScaleNormal="100" workbookViewId="0">
      <selection activeCell="H36" sqref="H36"/>
    </sheetView>
  </sheetViews>
  <sheetFormatPr defaultRowHeight="13.2" x14ac:dyDescent="0.25"/>
  <cols>
    <col min="1" max="1" width="5.88671875" customWidth="1"/>
    <col min="7" max="7" width="15.5546875" customWidth="1"/>
    <col min="8" max="8" width="12.33203125" customWidth="1"/>
  </cols>
  <sheetData>
    <row r="1" spans="1:13" x14ac:dyDescent="0.25">
      <c r="A1" s="95" t="str">
        <f>SUMMARY!B3&amp;K1&amp;SUMMARY!D3&amp;SUMMARY!E3</f>
        <v>ORDINANCE NO. 6491 OF 2024</v>
      </c>
      <c r="B1" s="96"/>
      <c r="C1" s="96"/>
      <c r="D1" s="96"/>
      <c r="E1" s="96"/>
      <c r="F1" s="96"/>
      <c r="G1" s="96"/>
      <c r="H1" s="96"/>
      <c r="I1" s="41"/>
      <c r="K1" s="36">
        <f>SUMMARY!C19</f>
        <v>6491</v>
      </c>
      <c r="L1" s="8">
        <f>H30</f>
        <v>-50000</v>
      </c>
      <c r="M1" s="27">
        <f>H38</f>
        <v>67419</v>
      </c>
    </row>
    <row r="2" spans="1:13" x14ac:dyDescent="0.25">
      <c r="A2" s="1"/>
    </row>
    <row r="3" spans="1:13" x14ac:dyDescent="0.25">
      <c r="A3" s="4" t="s">
        <v>39</v>
      </c>
      <c r="B3" s="4"/>
      <c r="C3" s="4"/>
      <c r="D3" s="4"/>
    </row>
    <row r="5" spans="1:13" ht="37.5" customHeight="1" x14ac:dyDescent="0.25">
      <c r="C5" s="98" t="s">
        <v>262</v>
      </c>
      <c r="D5" s="94"/>
      <c r="E5" s="94"/>
      <c r="F5" s="94"/>
      <c r="G5" s="94"/>
    </row>
    <row r="7" spans="1:13" ht="39.9" customHeight="1" x14ac:dyDescent="0.25">
      <c r="A7" s="98" t="s">
        <v>263</v>
      </c>
      <c r="B7" s="98"/>
      <c r="C7" s="98"/>
      <c r="D7" s="98"/>
      <c r="E7" s="98"/>
      <c r="F7" s="98"/>
      <c r="G7" s="98"/>
      <c r="H7" s="98"/>
    </row>
    <row r="10" spans="1:13" x14ac:dyDescent="0.25">
      <c r="A10" s="99" t="s">
        <v>235</v>
      </c>
      <c r="B10" s="99"/>
      <c r="C10" s="99"/>
      <c r="D10" s="99"/>
      <c r="E10" s="99"/>
      <c r="F10" s="99"/>
      <c r="G10" s="99"/>
      <c r="H10" s="99"/>
      <c r="I10" s="41"/>
    </row>
    <row r="11" spans="1:13" x14ac:dyDescent="0.25">
      <c r="A11" s="54"/>
      <c r="B11" s="54"/>
      <c r="C11" s="54"/>
      <c r="D11" s="54"/>
      <c r="E11" s="54"/>
      <c r="F11" s="54"/>
      <c r="G11" s="54"/>
      <c r="H11" s="54"/>
    </row>
    <row r="12" spans="1:13" x14ac:dyDescent="0.25">
      <c r="A12" s="62" t="s">
        <v>60</v>
      </c>
      <c r="B12" s="54"/>
      <c r="C12" s="54"/>
      <c r="D12" s="54"/>
      <c r="E12" s="54"/>
      <c r="F12" s="54"/>
      <c r="G12" s="54"/>
      <c r="H12" s="54"/>
    </row>
    <row r="13" spans="1:13" x14ac:dyDescent="0.25">
      <c r="A13" s="54"/>
      <c r="B13" s="54"/>
      <c r="C13" s="54"/>
      <c r="D13" s="54"/>
      <c r="E13" s="54"/>
      <c r="F13" s="54"/>
      <c r="G13" s="54"/>
      <c r="H13" s="54"/>
    </row>
    <row r="14" spans="1:13" x14ac:dyDescent="0.25">
      <c r="A14" s="63" t="s">
        <v>223</v>
      </c>
      <c r="B14" s="54"/>
      <c r="C14" s="54"/>
      <c r="D14" s="54"/>
      <c r="E14" s="54"/>
      <c r="F14" s="54"/>
      <c r="G14" s="54"/>
      <c r="H14" s="64">
        <v>500000</v>
      </c>
    </row>
    <row r="15" spans="1:13" x14ac:dyDescent="0.25">
      <c r="A15" s="54" t="s">
        <v>49</v>
      </c>
      <c r="B15" s="54"/>
      <c r="C15" s="54"/>
      <c r="D15" s="54"/>
      <c r="E15" s="54"/>
      <c r="F15" s="54"/>
      <c r="G15" s="54"/>
      <c r="H15" s="57">
        <v>12000</v>
      </c>
    </row>
    <row r="16" spans="1:13" x14ac:dyDescent="0.25">
      <c r="A16" s="54"/>
      <c r="B16" s="54"/>
      <c r="C16" s="54"/>
      <c r="D16" s="54"/>
      <c r="E16" s="54"/>
      <c r="F16" s="54"/>
      <c r="G16" s="54"/>
      <c r="H16" s="55"/>
    </row>
    <row r="17" spans="1:8" x14ac:dyDescent="0.25">
      <c r="A17" s="54"/>
      <c r="B17" s="54" t="s">
        <v>69</v>
      </c>
      <c r="C17" s="54"/>
      <c r="D17" s="54"/>
      <c r="E17" s="54"/>
      <c r="F17" s="54"/>
      <c r="G17" s="54"/>
      <c r="H17" s="57">
        <f>SUM(H14:H16)</f>
        <v>512000</v>
      </c>
    </row>
    <row r="18" spans="1:8" x14ac:dyDescent="0.25">
      <c r="A18" s="54"/>
      <c r="B18" s="54"/>
      <c r="C18" s="54"/>
      <c r="D18" s="54"/>
      <c r="E18" s="54"/>
      <c r="F18" s="54"/>
      <c r="G18" s="54"/>
      <c r="H18" s="55"/>
    </row>
    <row r="19" spans="1:8" x14ac:dyDescent="0.25">
      <c r="A19" s="62" t="s">
        <v>23</v>
      </c>
      <c r="B19" s="54"/>
      <c r="C19" s="54"/>
      <c r="D19" s="54"/>
      <c r="E19" s="54"/>
      <c r="F19" s="54"/>
      <c r="G19" s="54"/>
      <c r="H19" s="55"/>
    </row>
    <row r="20" spans="1:8" x14ac:dyDescent="0.25">
      <c r="A20" s="54"/>
      <c r="B20" s="54"/>
      <c r="C20" s="54"/>
      <c r="D20" s="54"/>
      <c r="E20" s="54"/>
      <c r="F20" s="54"/>
      <c r="G20" s="54"/>
      <c r="H20" s="55"/>
    </row>
    <row r="21" spans="1:8" x14ac:dyDescent="0.25">
      <c r="A21" s="54" t="s">
        <v>14</v>
      </c>
      <c r="B21" s="54"/>
      <c r="C21" s="54"/>
      <c r="D21" s="54"/>
      <c r="E21" s="54"/>
      <c r="F21" s="54"/>
      <c r="G21" s="54"/>
      <c r="H21" s="55">
        <v>38172</v>
      </c>
    </row>
    <row r="22" spans="1:8" x14ac:dyDescent="0.25">
      <c r="A22" s="63" t="s">
        <v>224</v>
      </c>
      <c r="B22" s="54"/>
      <c r="C22" s="54"/>
      <c r="D22" s="54"/>
      <c r="E22" s="54"/>
      <c r="F22" s="54"/>
      <c r="G22" s="54"/>
      <c r="H22" s="55">
        <v>500000</v>
      </c>
    </row>
    <row r="23" spans="1:8" x14ac:dyDescent="0.25">
      <c r="A23" s="54"/>
      <c r="B23" s="54"/>
      <c r="C23" s="54"/>
      <c r="D23" s="54"/>
      <c r="E23" s="54"/>
      <c r="F23" s="54"/>
      <c r="G23" s="54"/>
      <c r="H23" s="65"/>
    </row>
    <row r="24" spans="1:8" x14ac:dyDescent="0.25">
      <c r="A24" s="54"/>
      <c r="B24" s="54" t="s">
        <v>33</v>
      </c>
      <c r="C24" s="54"/>
      <c r="D24" s="54"/>
      <c r="E24" s="54"/>
      <c r="F24" s="54"/>
      <c r="G24" s="54"/>
      <c r="H24" s="57">
        <f>SUM(H21:H23)</f>
        <v>538172</v>
      </c>
    </row>
    <row r="25" spans="1:8" x14ac:dyDescent="0.25">
      <c r="A25" s="54"/>
      <c r="B25" s="54"/>
      <c r="C25" s="54"/>
      <c r="D25" s="54"/>
      <c r="E25" s="54"/>
      <c r="F25" s="54"/>
      <c r="G25" s="54"/>
      <c r="H25" s="55"/>
    </row>
    <row r="26" spans="1:8" x14ac:dyDescent="0.25">
      <c r="A26" s="54" t="s">
        <v>80</v>
      </c>
      <c r="B26" s="54"/>
      <c r="C26" s="54"/>
      <c r="D26" s="54"/>
      <c r="E26" s="54"/>
      <c r="F26" s="54"/>
      <c r="G26" s="54"/>
      <c r="H26" s="55"/>
    </row>
    <row r="27" spans="1:8" x14ac:dyDescent="0.25">
      <c r="A27" s="54"/>
      <c r="B27" s="54" t="s">
        <v>34</v>
      </c>
      <c r="C27" s="54"/>
      <c r="D27" s="54"/>
      <c r="E27" s="54"/>
      <c r="F27" s="54"/>
      <c r="G27" s="54"/>
      <c r="H27" s="55">
        <f>SUM(H17-H24)</f>
        <v>-26172</v>
      </c>
    </row>
    <row r="28" spans="1:8" x14ac:dyDescent="0.25">
      <c r="A28" s="54"/>
      <c r="B28" s="54"/>
      <c r="C28" s="54"/>
      <c r="D28" s="54"/>
      <c r="E28" s="54"/>
      <c r="F28" s="54"/>
      <c r="G28" s="54"/>
      <c r="H28" s="55"/>
    </row>
    <row r="29" spans="1:8" x14ac:dyDescent="0.25">
      <c r="A29" s="66" t="s">
        <v>81</v>
      </c>
      <c r="B29" s="54"/>
      <c r="C29" s="54"/>
      <c r="D29" s="54"/>
      <c r="E29" s="54"/>
      <c r="F29" s="54"/>
      <c r="G29" s="54"/>
      <c r="H29" s="55"/>
    </row>
    <row r="30" spans="1:8" x14ac:dyDescent="0.25">
      <c r="A30" s="54"/>
      <c r="B30" s="63" t="s">
        <v>225</v>
      </c>
      <c r="C30" s="54"/>
      <c r="D30" s="54"/>
      <c r="E30" s="54"/>
      <c r="F30" s="54"/>
      <c r="G30" s="54"/>
      <c r="H30" s="57">
        <v>-50000</v>
      </c>
    </row>
    <row r="31" spans="1:8" x14ac:dyDescent="0.25">
      <c r="A31" s="54"/>
      <c r="B31" s="54"/>
      <c r="C31" s="54"/>
      <c r="D31" s="54"/>
      <c r="E31" s="54"/>
      <c r="F31" s="54"/>
      <c r="G31" s="54"/>
      <c r="H31" s="55"/>
    </row>
    <row r="32" spans="1:8" x14ac:dyDescent="0.25">
      <c r="A32" s="54" t="s">
        <v>97</v>
      </c>
      <c r="B32" s="54"/>
      <c r="C32" s="54"/>
      <c r="D32" s="54"/>
      <c r="E32" s="54"/>
      <c r="F32" s="54"/>
      <c r="G32" s="54"/>
      <c r="H32" s="55"/>
    </row>
    <row r="33" spans="1:8" x14ac:dyDescent="0.25">
      <c r="A33" s="54" t="s">
        <v>4</v>
      </c>
      <c r="B33" s="54" t="s">
        <v>21</v>
      </c>
      <c r="C33" s="54"/>
      <c r="D33" s="54"/>
      <c r="E33" s="54"/>
      <c r="F33" s="54"/>
      <c r="G33" s="54"/>
      <c r="H33" s="55"/>
    </row>
    <row r="34" spans="1:8" x14ac:dyDescent="0.25">
      <c r="A34" s="54"/>
      <c r="B34" s="54" t="s">
        <v>22</v>
      </c>
      <c r="C34" s="54"/>
      <c r="D34" s="54"/>
      <c r="E34" s="54"/>
      <c r="F34" s="54"/>
      <c r="G34" s="54"/>
      <c r="H34" s="55">
        <f>SUM(H27+H30)</f>
        <v>-76172</v>
      </c>
    </row>
    <row r="35" spans="1:8" x14ac:dyDescent="0.25">
      <c r="A35" s="54"/>
      <c r="B35" s="54"/>
      <c r="C35" s="54"/>
      <c r="D35" s="54"/>
      <c r="E35" s="54"/>
      <c r="F35" s="54"/>
      <c r="G35" s="54"/>
      <c r="H35" s="55"/>
    </row>
    <row r="36" spans="1:8" x14ac:dyDescent="0.25">
      <c r="A36" s="54" t="s">
        <v>83</v>
      </c>
      <c r="B36" s="54"/>
      <c r="C36" s="54"/>
      <c r="D36" s="54"/>
      <c r="E36" s="54"/>
      <c r="F36" s="54"/>
      <c r="G36" s="54"/>
      <c r="H36" s="57">
        <v>143591</v>
      </c>
    </row>
    <row r="37" spans="1:8" x14ac:dyDescent="0.25">
      <c r="A37" s="54"/>
      <c r="B37" s="54"/>
      <c r="C37" s="54"/>
      <c r="D37" s="54"/>
      <c r="E37" s="54"/>
      <c r="F37" s="54"/>
      <c r="G37" s="54"/>
      <c r="H37" s="55"/>
    </row>
    <row r="38" spans="1:8" ht="13.8" thickBot="1" x14ac:dyDescent="0.3">
      <c r="A38" s="54" t="s">
        <v>84</v>
      </c>
      <c r="B38" s="54"/>
      <c r="C38" s="54"/>
      <c r="D38" s="54"/>
      <c r="E38" s="54"/>
      <c r="F38" s="54"/>
      <c r="G38" s="54"/>
      <c r="H38" s="58">
        <f>SUM(H34+H36)</f>
        <v>67419</v>
      </c>
    </row>
    <row r="39" spans="1:8" ht="13.8" thickTop="1" x14ac:dyDescent="0.25">
      <c r="A39" s="54"/>
      <c r="B39" s="54"/>
      <c r="C39" s="54"/>
      <c r="D39" s="54"/>
      <c r="E39" s="54"/>
      <c r="F39" s="54"/>
      <c r="G39" s="54"/>
      <c r="H39" s="54"/>
    </row>
    <row r="40" spans="1:8" ht="65.25" customHeight="1" x14ac:dyDescent="0.25">
      <c r="A40" s="94" t="s">
        <v>59</v>
      </c>
      <c r="B40" s="94"/>
      <c r="C40" s="94"/>
      <c r="D40" s="94"/>
      <c r="E40" s="94"/>
      <c r="F40" s="94"/>
      <c r="G40" s="94"/>
      <c r="H40" s="94"/>
    </row>
    <row r="127" ht="62.4" customHeight="1" x14ac:dyDescent="0.25"/>
  </sheetData>
  <mergeCells count="5">
    <mergeCell ref="A1:H1"/>
    <mergeCell ref="C5:G5"/>
    <mergeCell ref="A7:H7"/>
    <mergeCell ref="A10:H10"/>
    <mergeCell ref="A40:H40"/>
  </mergeCells>
  <printOptions horizontalCentered="1"/>
  <pageMargins left="1" right="1" top="1" bottom="1" header="0.3" footer="0.5"/>
  <pageSetup paperSize="5"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C00000"/>
  </sheetPr>
  <dimension ref="A1:M127"/>
  <sheetViews>
    <sheetView zoomScaleNormal="100" workbookViewId="0">
      <selection activeCell="H38" sqref="H38"/>
    </sheetView>
  </sheetViews>
  <sheetFormatPr defaultRowHeight="13.2" x14ac:dyDescent="0.25"/>
  <cols>
    <col min="1" max="1" width="5.88671875" customWidth="1"/>
    <col min="7" max="7" width="15.5546875" customWidth="1"/>
    <col min="8" max="8" width="12.33203125" customWidth="1"/>
    <col min="13" max="13" width="11.109375" bestFit="1" customWidth="1"/>
  </cols>
  <sheetData>
    <row r="1" spans="1:13" x14ac:dyDescent="0.25">
      <c r="A1" s="95" t="str">
        <f>SUMMARY!B3&amp;K1&amp;SUMMARY!D3&amp;SUMMARY!E3</f>
        <v>ORDINANCE NO. 6492 OF 2024</v>
      </c>
      <c r="B1" s="96"/>
      <c r="C1" s="96"/>
      <c r="D1" s="96"/>
      <c r="E1" s="96"/>
      <c r="F1" s="96"/>
      <c r="G1" s="96"/>
      <c r="H1" s="96"/>
      <c r="I1" s="5"/>
      <c r="K1" s="36">
        <f>SUMMARY!C20</f>
        <v>6492</v>
      </c>
      <c r="L1" s="8">
        <f>H31</f>
        <v>0</v>
      </c>
      <c r="M1" s="27">
        <f>H39</f>
        <v>1416991</v>
      </c>
    </row>
    <row r="2" spans="1:13" x14ac:dyDescent="0.25">
      <c r="A2" s="1"/>
    </row>
    <row r="3" spans="1:13" x14ac:dyDescent="0.25">
      <c r="A3" s="4" t="s">
        <v>39</v>
      </c>
      <c r="B3" s="4"/>
      <c r="C3" s="4"/>
      <c r="D3" s="4"/>
    </row>
    <row r="5" spans="1:13" ht="37.5" customHeight="1" x14ac:dyDescent="0.25">
      <c r="C5" s="101" t="s">
        <v>260</v>
      </c>
      <c r="D5" s="94"/>
      <c r="E5" s="94"/>
      <c r="F5" s="94"/>
      <c r="G5" s="94"/>
    </row>
    <row r="7" spans="1:13" ht="39.9" customHeight="1" x14ac:dyDescent="0.25">
      <c r="A7" s="101" t="s">
        <v>261</v>
      </c>
      <c r="B7" s="101"/>
      <c r="C7" s="101"/>
      <c r="D7" s="101"/>
      <c r="E7" s="101"/>
      <c r="F7" s="101"/>
      <c r="G7" s="101"/>
      <c r="H7" s="101"/>
    </row>
    <row r="10" spans="1:13" x14ac:dyDescent="0.25">
      <c r="A10" s="99" t="s">
        <v>235</v>
      </c>
      <c r="B10" s="99"/>
      <c r="C10" s="99"/>
      <c r="D10" s="99"/>
      <c r="E10" s="99"/>
      <c r="F10" s="99"/>
      <c r="G10" s="99"/>
      <c r="H10" s="99"/>
      <c r="I10" s="5"/>
    </row>
    <row r="12" spans="1:13" x14ac:dyDescent="0.25">
      <c r="A12" s="32" t="s">
        <v>60</v>
      </c>
    </row>
    <row r="14" spans="1:13" x14ac:dyDescent="0.25">
      <c r="A14" t="s">
        <v>66</v>
      </c>
      <c r="H14" s="64">
        <v>550000</v>
      </c>
    </row>
    <row r="15" spans="1:13" x14ac:dyDescent="0.25">
      <c r="A15" t="s">
        <v>49</v>
      </c>
      <c r="H15" s="18">
        <v>10000</v>
      </c>
    </row>
    <row r="16" spans="1:13" x14ac:dyDescent="0.25">
      <c r="A16" t="s">
        <v>67</v>
      </c>
      <c r="H16" s="9">
        <v>0</v>
      </c>
    </row>
    <row r="17" spans="1:8" x14ac:dyDescent="0.25">
      <c r="H17" s="8"/>
    </row>
    <row r="18" spans="1:8" x14ac:dyDescent="0.25">
      <c r="B18" t="s">
        <v>69</v>
      </c>
      <c r="H18" s="9">
        <f>SUM(H14:H17)</f>
        <v>560000</v>
      </c>
    </row>
    <row r="19" spans="1:8" x14ac:dyDescent="0.25">
      <c r="H19" s="8"/>
    </row>
    <row r="20" spans="1:8" x14ac:dyDescent="0.25">
      <c r="A20" s="32" t="s">
        <v>23</v>
      </c>
      <c r="H20" s="8"/>
    </row>
    <row r="21" spans="1:8" x14ac:dyDescent="0.25">
      <c r="H21" s="8"/>
    </row>
    <row r="22" spans="1:8" x14ac:dyDescent="0.25">
      <c r="A22" t="s">
        <v>14</v>
      </c>
      <c r="H22" s="8">
        <v>219526</v>
      </c>
    </row>
    <row r="23" spans="1:8" x14ac:dyDescent="0.25">
      <c r="A23" t="s">
        <v>149</v>
      </c>
      <c r="H23" s="9">
        <v>399200</v>
      </c>
    </row>
    <row r="24" spans="1:8" x14ac:dyDescent="0.25">
      <c r="H24" s="8"/>
    </row>
    <row r="25" spans="1:8" x14ac:dyDescent="0.25">
      <c r="B25" t="s">
        <v>33</v>
      </c>
      <c r="H25" s="9">
        <f>SUM(H22:H23)</f>
        <v>618726</v>
      </c>
    </row>
    <row r="26" spans="1:8" x14ac:dyDescent="0.25">
      <c r="H26" s="8"/>
    </row>
    <row r="27" spans="1:8" x14ac:dyDescent="0.25">
      <c r="A27" t="s">
        <v>80</v>
      </c>
      <c r="H27" s="8"/>
    </row>
    <row r="28" spans="1:8" x14ac:dyDescent="0.25">
      <c r="B28" t="s">
        <v>34</v>
      </c>
      <c r="H28" s="10">
        <f>SUM(H18-H25)</f>
        <v>-58726</v>
      </c>
    </row>
    <row r="29" spans="1:8" x14ac:dyDescent="0.25">
      <c r="H29" s="8"/>
    </row>
    <row r="30" spans="1:8" x14ac:dyDescent="0.25">
      <c r="A30" s="1" t="s">
        <v>81</v>
      </c>
      <c r="H30" s="8"/>
    </row>
    <row r="31" spans="1:8" x14ac:dyDescent="0.25">
      <c r="A31" s="1"/>
      <c r="B31" s="34" t="s">
        <v>171</v>
      </c>
      <c r="H31" s="8">
        <v>0</v>
      </c>
    </row>
    <row r="32" spans="1:8" x14ac:dyDescent="0.25">
      <c r="H32" s="28"/>
    </row>
    <row r="33" spans="1:8" x14ac:dyDescent="0.25">
      <c r="A33" t="s">
        <v>97</v>
      </c>
      <c r="H33" s="8"/>
    </row>
    <row r="34" spans="1:8" x14ac:dyDescent="0.25">
      <c r="A34" t="s">
        <v>4</v>
      </c>
      <c r="B34" t="s">
        <v>21</v>
      </c>
      <c r="H34" s="8"/>
    </row>
    <row r="35" spans="1:8" x14ac:dyDescent="0.25">
      <c r="B35" t="s">
        <v>22</v>
      </c>
      <c r="H35" s="8">
        <f>SUM(H28:H31)</f>
        <v>-58726</v>
      </c>
    </row>
    <row r="36" spans="1:8" x14ac:dyDescent="0.25">
      <c r="H36" s="8"/>
    </row>
    <row r="37" spans="1:8" x14ac:dyDescent="0.25">
      <c r="A37" t="s">
        <v>83</v>
      </c>
      <c r="H37" s="9">
        <v>1475717</v>
      </c>
    </row>
    <row r="38" spans="1:8" x14ac:dyDescent="0.25">
      <c r="H38" s="8"/>
    </row>
    <row r="39" spans="1:8" ht="13.8" thickBot="1" x14ac:dyDescent="0.3">
      <c r="A39" t="s">
        <v>84</v>
      </c>
      <c r="H39" s="11">
        <f>SUM(H35:H37)</f>
        <v>1416991</v>
      </c>
    </row>
    <row r="40" spans="1:8" ht="13.8" thickTop="1" x14ac:dyDescent="0.25"/>
    <row r="41" spans="1:8" ht="66.75" customHeight="1" x14ac:dyDescent="0.25">
      <c r="A41" s="94" t="s">
        <v>59</v>
      </c>
      <c r="B41" s="94"/>
      <c r="C41" s="94"/>
      <c r="D41" s="94"/>
      <c r="E41" s="94"/>
      <c r="F41" s="94"/>
      <c r="G41" s="94"/>
      <c r="H41" s="94"/>
    </row>
    <row r="127" ht="62.4" customHeight="1" x14ac:dyDescent="0.25"/>
  </sheetData>
  <mergeCells count="5">
    <mergeCell ref="A41:H41"/>
    <mergeCell ref="A1:H1"/>
    <mergeCell ref="C5:G5"/>
    <mergeCell ref="A7:H7"/>
    <mergeCell ref="A10:H10"/>
  </mergeCells>
  <phoneticPr fontId="4" type="noConversion"/>
  <printOptions horizontalCentered="1"/>
  <pageMargins left="1" right="1" top="1" bottom="1" header="0.3" footer="0.5"/>
  <pageSetup paperSize="5"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3A861-8A92-4B84-8133-A373B743B5BD}">
  <sheetPr>
    <tabColor rgb="FFC00000"/>
  </sheetPr>
  <dimension ref="A1:M127"/>
  <sheetViews>
    <sheetView topLeftCell="A7" zoomScaleNormal="100" workbookViewId="0">
      <selection activeCell="H37" sqref="H37"/>
    </sheetView>
  </sheetViews>
  <sheetFormatPr defaultRowHeight="13.2" x14ac:dyDescent="0.25"/>
  <cols>
    <col min="1" max="1" width="5.88671875" customWidth="1"/>
    <col min="7" max="7" width="15.5546875" customWidth="1"/>
    <col min="8" max="8" width="12.33203125" customWidth="1"/>
  </cols>
  <sheetData>
    <row r="1" spans="1:13" x14ac:dyDescent="0.25">
      <c r="A1" s="95" t="str">
        <f>SUMMARY!B3&amp;K1&amp;SUMMARY!D3&amp;SUMMARY!E3</f>
        <v>ORDINANCE NO. 6493 OF 2024</v>
      </c>
      <c r="B1" s="96"/>
      <c r="C1" s="96"/>
      <c r="D1" s="96"/>
      <c r="E1" s="96"/>
      <c r="F1" s="96"/>
      <c r="G1" s="96"/>
      <c r="H1" s="96"/>
      <c r="I1" s="38"/>
      <c r="K1" s="36">
        <f>SUMMARY!C21</f>
        <v>6493</v>
      </c>
      <c r="L1" s="8">
        <f>H30</f>
        <v>0</v>
      </c>
      <c r="M1" s="27">
        <f>H38</f>
        <v>2537</v>
      </c>
    </row>
    <row r="2" spans="1:13" x14ac:dyDescent="0.25">
      <c r="A2" s="1"/>
    </row>
    <row r="3" spans="1:13" x14ac:dyDescent="0.25">
      <c r="A3" s="4" t="s">
        <v>39</v>
      </c>
      <c r="B3" s="4"/>
      <c r="C3" s="4"/>
      <c r="D3" s="4"/>
    </row>
    <row r="5" spans="1:13" ht="37.5" customHeight="1" x14ac:dyDescent="0.25">
      <c r="C5" s="98" t="s">
        <v>258</v>
      </c>
      <c r="D5" s="94"/>
      <c r="E5" s="94"/>
      <c r="F5" s="94"/>
      <c r="G5" s="94"/>
    </row>
    <row r="7" spans="1:13" ht="51.6" customHeight="1" x14ac:dyDescent="0.25">
      <c r="A7" s="98" t="s">
        <v>259</v>
      </c>
      <c r="B7" s="98"/>
      <c r="C7" s="98"/>
      <c r="D7" s="98"/>
      <c r="E7" s="98"/>
      <c r="F7" s="98"/>
      <c r="G7" s="98"/>
      <c r="H7" s="98"/>
    </row>
    <row r="10" spans="1:13" x14ac:dyDescent="0.25">
      <c r="A10" s="99" t="s">
        <v>235</v>
      </c>
      <c r="B10" s="99"/>
      <c r="C10" s="99"/>
      <c r="D10" s="99"/>
      <c r="E10" s="99"/>
      <c r="F10" s="99"/>
      <c r="G10" s="99"/>
      <c r="H10" s="99"/>
      <c r="I10" s="38"/>
    </row>
    <row r="12" spans="1:13" x14ac:dyDescent="0.25">
      <c r="A12" s="32" t="s">
        <v>60</v>
      </c>
    </row>
    <row r="13" spans="1:13" x14ac:dyDescent="0.25">
      <c r="A13" s="32"/>
    </row>
    <row r="14" spans="1:13" x14ac:dyDescent="0.25">
      <c r="A14" t="s">
        <v>61</v>
      </c>
      <c r="H14" s="64">
        <v>500</v>
      </c>
    </row>
    <row r="15" spans="1:13" x14ac:dyDescent="0.25">
      <c r="A15" t="s">
        <v>181</v>
      </c>
      <c r="H15" s="18">
        <v>550</v>
      </c>
    </row>
    <row r="16" spans="1:13" x14ac:dyDescent="0.25">
      <c r="A16" t="s">
        <v>67</v>
      </c>
      <c r="H16" s="9">
        <v>0</v>
      </c>
    </row>
    <row r="17" spans="1:8" x14ac:dyDescent="0.25">
      <c r="H17" s="8"/>
    </row>
    <row r="18" spans="1:8" x14ac:dyDescent="0.25">
      <c r="B18" t="s">
        <v>69</v>
      </c>
      <c r="H18" s="9">
        <f>SUM(H14:H17)</f>
        <v>1050</v>
      </c>
    </row>
    <row r="19" spans="1:8" x14ac:dyDescent="0.25">
      <c r="H19" s="8"/>
    </row>
    <row r="20" spans="1:8" x14ac:dyDescent="0.25">
      <c r="A20" s="32" t="s">
        <v>23</v>
      </c>
      <c r="H20" s="8"/>
    </row>
    <row r="21" spans="1:8" x14ac:dyDescent="0.25">
      <c r="H21" s="8"/>
    </row>
    <row r="22" spans="1:8" x14ac:dyDescent="0.25">
      <c r="A22" t="s">
        <v>14</v>
      </c>
      <c r="H22" s="8">
        <v>50500</v>
      </c>
    </row>
    <row r="23" spans="1:8" x14ac:dyDescent="0.25">
      <c r="H23" s="8"/>
    </row>
    <row r="24" spans="1:8" x14ac:dyDescent="0.25">
      <c r="B24" t="s">
        <v>33</v>
      </c>
      <c r="H24" s="9">
        <f>SUM(H22:H23)</f>
        <v>50500</v>
      </c>
    </row>
    <row r="25" spans="1:8" x14ac:dyDescent="0.25">
      <c r="H25" s="8"/>
    </row>
    <row r="26" spans="1:8" x14ac:dyDescent="0.25">
      <c r="A26" t="s">
        <v>80</v>
      </c>
      <c r="H26" s="8"/>
    </row>
    <row r="27" spans="1:8" x14ac:dyDescent="0.25">
      <c r="B27" t="s">
        <v>34</v>
      </c>
      <c r="H27" s="10">
        <f>SUM(H18-H24)</f>
        <v>-49450</v>
      </c>
    </row>
    <row r="28" spans="1:8" x14ac:dyDescent="0.25">
      <c r="H28" s="8"/>
    </row>
    <row r="29" spans="1:8" x14ac:dyDescent="0.25">
      <c r="A29" s="1" t="s">
        <v>81</v>
      </c>
      <c r="H29" s="8"/>
    </row>
    <row r="30" spans="1:8" x14ac:dyDescent="0.25">
      <c r="A30" s="1"/>
      <c r="B30" s="34" t="s">
        <v>171</v>
      </c>
      <c r="H30" s="8">
        <v>0</v>
      </c>
    </row>
    <row r="31" spans="1:8" x14ac:dyDescent="0.25">
      <c r="H31" s="28">
        <f>SUM(H30:H30)</f>
        <v>0</v>
      </c>
    </row>
    <row r="32" spans="1:8" x14ac:dyDescent="0.25">
      <c r="A32" t="s">
        <v>97</v>
      </c>
      <c r="H32" s="8"/>
    </row>
    <row r="33" spans="1:8" x14ac:dyDescent="0.25">
      <c r="A33" t="s">
        <v>4</v>
      </c>
      <c r="B33" t="s">
        <v>21</v>
      </c>
      <c r="H33" s="8"/>
    </row>
    <row r="34" spans="1:8" x14ac:dyDescent="0.25">
      <c r="B34" t="s">
        <v>22</v>
      </c>
      <c r="H34" s="8">
        <f>SUM(H27:H30)</f>
        <v>-49450</v>
      </c>
    </row>
    <row r="35" spans="1:8" x14ac:dyDescent="0.25">
      <c r="H35" s="8"/>
    </row>
    <row r="36" spans="1:8" x14ac:dyDescent="0.25">
      <c r="A36" t="s">
        <v>83</v>
      </c>
      <c r="H36" s="9">
        <v>51987</v>
      </c>
    </row>
    <row r="37" spans="1:8" x14ac:dyDescent="0.25">
      <c r="H37" s="8"/>
    </row>
    <row r="38" spans="1:8" ht="13.8" thickBot="1" x14ac:dyDescent="0.3">
      <c r="A38" t="s">
        <v>84</v>
      </c>
      <c r="H38" s="11">
        <f>SUM(H34:H36)</f>
        <v>2537</v>
      </c>
    </row>
    <row r="39" spans="1:8" ht="13.8" thickTop="1" x14ac:dyDescent="0.25"/>
    <row r="40" spans="1:8" ht="67.5" customHeight="1" x14ac:dyDescent="0.25">
      <c r="A40" s="94" t="s">
        <v>59</v>
      </c>
      <c r="B40" s="94"/>
      <c r="C40" s="94"/>
      <c r="D40" s="94"/>
      <c r="E40" s="94"/>
      <c r="F40" s="94"/>
      <c r="G40" s="94"/>
      <c r="H40" s="94"/>
    </row>
    <row r="127" ht="62.4" customHeight="1" x14ac:dyDescent="0.25"/>
  </sheetData>
  <mergeCells count="5">
    <mergeCell ref="A1:H1"/>
    <mergeCell ref="C5:G5"/>
    <mergeCell ref="A7:H7"/>
    <mergeCell ref="A10:H10"/>
    <mergeCell ref="A40:H40"/>
  </mergeCells>
  <printOptions horizontalCentered="1"/>
  <pageMargins left="1" right="1" top="1" bottom="1" header="0.3" footer="0.5"/>
  <pageSetup paperSize="5"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00000"/>
  </sheetPr>
  <dimension ref="A1:M127"/>
  <sheetViews>
    <sheetView zoomScaleNormal="100" workbookViewId="0">
      <selection activeCell="H30" sqref="H30"/>
    </sheetView>
  </sheetViews>
  <sheetFormatPr defaultRowHeight="13.2" x14ac:dyDescent="0.25"/>
  <cols>
    <col min="1" max="1" width="5.88671875" customWidth="1"/>
    <col min="7" max="7" width="15.5546875" customWidth="1"/>
    <col min="8" max="8" width="12.33203125" customWidth="1"/>
  </cols>
  <sheetData>
    <row r="1" spans="1:13" x14ac:dyDescent="0.25">
      <c r="A1" s="95" t="str">
        <f>SUMMARY!B3&amp;K1&amp;SUMMARY!D3&amp;SUMMARY!E3</f>
        <v>ORDINANCE NO. 6494 OF 2024</v>
      </c>
      <c r="B1" s="96"/>
      <c r="C1" s="96"/>
      <c r="D1" s="96"/>
      <c r="E1" s="96"/>
      <c r="F1" s="96"/>
      <c r="G1" s="96"/>
      <c r="H1" s="96"/>
      <c r="I1" s="5"/>
      <c r="K1" s="36">
        <f>SUMMARY!C22</f>
        <v>6494</v>
      </c>
      <c r="M1" s="27">
        <f>H31</f>
        <v>5982</v>
      </c>
    </row>
    <row r="2" spans="1:13" x14ac:dyDescent="0.25">
      <c r="A2" s="1"/>
    </row>
    <row r="3" spans="1:13" x14ac:dyDescent="0.25">
      <c r="A3" s="4" t="s">
        <v>39</v>
      </c>
      <c r="B3" s="4"/>
      <c r="C3" s="4"/>
      <c r="D3" s="4"/>
    </row>
    <row r="5" spans="1:13" ht="37.5" customHeight="1" x14ac:dyDescent="0.25">
      <c r="C5" s="101" t="s">
        <v>256</v>
      </c>
      <c r="D5" s="94"/>
      <c r="E5" s="94"/>
      <c r="F5" s="94"/>
      <c r="G5" s="94"/>
    </row>
    <row r="7" spans="1:13" ht="39.9" customHeight="1" x14ac:dyDescent="0.25">
      <c r="A7" s="101" t="s">
        <v>257</v>
      </c>
      <c r="B7" s="101"/>
      <c r="C7" s="101"/>
      <c r="D7" s="101"/>
      <c r="E7" s="101"/>
      <c r="F7" s="101"/>
      <c r="G7" s="101"/>
      <c r="H7" s="101"/>
    </row>
    <row r="8" spans="1:13" x14ac:dyDescent="0.25">
      <c r="A8" s="1"/>
    </row>
    <row r="10" spans="1:13" x14ac:dyDescent="0.25">
      <c r="A10" s="99" t="s">
        <v>235</v>
      </c>
      <c r="B10" s="99"/>
      <c r="C10" s="99"/>
      <c r="D10" s="99"/>
      <c r="E10" s="99"/>
      <c r="F10" s="99"/>
      <c r="G10" s="99"/>
      <c r="H10" s="99"/>
      <c r="I10" s="5"/>
    </row>
    <row r="12" spans="1:13" x14ac:dyDescent="0.25">
      <c r="A12" s="32" t="s">
        <v>60</v>
      </c>
    </row>
    <row r="14" spans="1:13" x14ac:dyDescent="0.25">
      <c r="A14" t="s">
        <v>0</v>
      </c>
      <c r="H14" s="7">
        <v>12000</v>
      </c>
    </row>
    <row r="15" spans="1:13" x14ac:dyDescent="0.25">
      <c r="A15" t="s">
        <v>49</v>
      </c>
      <c r="H15" s="9">
        <v>750</v>
      </c>
    </row>
    <row r="16" spans="1:13" x14ac:dyDescent="0.25">
      <c r="H16" s="28"/>
    </row>
    <row r="17" spans="1:8" x14ac:dyDescent="0.25">
      <c r="B17" t="s">
        <v>69</v>
      </c>
      <c r="H17" s="9">
        <f>SUM(H14:H16)</f>
        <v>12750</v>
      </c>
    </row>
    <row r="18" spans="1:8" x14ac:dyDescent="0.25">
      <c r="H18" s="8"/>
    </row>
    <row r="19" spans="1:8" x14ac:dyDescent="0.25">
      <c r="A19" s="32" t="s">
        <v>23</v>
      </c>
      <c r="H19" s="8"/>
    </row>
    <row r="20" spans="1:8" x14ac:dyDescent="0.25">
      <c r="H20" s="8"/>
    </row>
    <row r="21" spans="1:8" x14ac:dyDescent="0.25">
      <c r="A21" t="s">
        <v>1</v>
      </c>
      <c r="H21" s="8"/>
    </row>
    <row r="22" spans="1:8" x14ac:dyDescent="0.25">
      <c r="B22" t="s">
        <v>48</v>
      </c>
      <c r="H22" s="9">
        <v>33255</v>
      </c>
    </row>
    <row r="23" spans="1:8" x14ac:dyDescent="0.25">
      <c r="H23" s="8"/>
    </row>
    <row r="24" spans="1:8" x14ac:dyDescent="0.25">
      <c r="B24" t="s">
        <v>33</v>
      </c>
      <c r="H24" s="9">
        <f>SUM(H22:H23)</f>
        <v>33255</v>
      </c>
    </row>
    <row r="25" spans="1:8" x14ac:dyDescent="0.25">
      <c r="H25" s="8"/>
    </row>
    <row r="26" spans="1:8" x14ac:dyDescent="0.25">
      <c r="A26" t="s">
        <v>80</v>
      </c>
      <c r="H26" s="8"/>
    </row>
    <row r="27" spans="1:8" x14ac:dyDescent="0.25">
      <c r="B27" t="s">
        <v>34</v>
      </c>
      <c r="H27" s="10">
        <f>SUM(H17-H24)</f>
        <v>-20505</v>
      </c>
    </row>
    <row r="28" spans="1:8" x14ac:dyDescent="0.25">
      <c r="H28" s="8"/>
    </row>
    <row r="29" spans="1:8" x14ac:dyDescent="0.25">
      <c r="A29" t="s">
        <v>83</v>
      </c>
      <c r="H29" s="9">
        <v>26487</v>
      </c>
    </row>
    <row r="30" spans="1:8" x14ac:dyDescent="0.25">
      <c r="H30" s="8"/>
    </row>
    <row r="31" spans="1:8" ht="13.8" thickBot="1" x14ac:dyDescent="0.3">
      <c r="A31" t="s">
        <v>84</v>
      </c>
      <c r="H31" s="11">
        <f>SUM(H27+H29)</f>
        <v>5982</v>
      </c>
    </row>
    <row r="32" spans="1:8" ht="13.8" thickTop="1" x14ac:dyDescent="0.25"/>
    <row r="33" spans="1:8" ht="63" customHeight="1" x14ac:dyDescent="0.25">
      <c r="A33" s="94" t="s">
        <v>59</v>
      </c>
      <c r="B33" s="94"/>
      <c r="C33" s="94"/>
      <c r="D33" s="94"/>
      <c r="E33" s="94"/>
      <c r="F33" s="94"/>
      <c r="G33" s="94"/>
      <c r="H33" s="94"/>
    </row>
    <row r="127" ht="62.4" customHeight="1" x14ac:dyDescent="0.25"/>
  </sheetData>
  <mergeCells count="5">
    <mergeCell ref="A33:H33"/>
    <mergeCell ref="A1:H1"/>
    <mergeCell ref="C5:G5"/>
    <mergeCell ref="A7:H7"/>
    <mergeCell ref="A10:H10"/>
  </mergeCells>
  <phoneticPr fontId="4" type="noConversion"/>
  <printOptions horizontalCentered="1"/>
  <pageMargins left="1" right="1" top="1" bottom="1" header="0.3" footer="0.5"/>
  <pageSetup paperSize="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M121"/>
  <sheetViews>
    <sheetView topLeftCell="A60" zoomScaleNormal="100" workbookViewId="0">
      <selection activeCell="L119" sqref="L119"/>
    </sheetView>
  </sheetViews>
  <sheetFormatPr defaultRowHeight="13.2" x14ac:dyDescent="0.25"/>
  <cols>
    <col min="1" max="1" width="5.88671875" customWidth="1"/>
    <col min="2" max="2" width="3.88671875" customWidth="1"/>
    <col min="3" max="3" width="4.88671875" customWidth="1"/>
    <col min="8" max="8" width="15.5546875" customWidth="1"/>
    <col min="9" max="9" width="12.33203125" customWidth="1"/>
    <col min="12" max="13" width="11.109375" bestFit="1" customWidth="1"/>
  </cols>
  <sheetData>
    <row r="1" spans="1:13" x14ac:dyDescent="0.25">
      <c r="A1" s="95" t="str">
        <f>SUMMARY!B3&amp;K1&amp;SUMMARY!D3&amp;SUMMARY!E3</f>
        <v>ORDINANCE NO. 6477 OF 2024</v>
      </c>
      <c r="B1" s="96"/>
      <c r="C1" s="96"/>
      <c r="D1" s="96"/>
      <c r="E1" s="96"/>
      <c r="F1" s="96"/>
      <c r="G1" s="96"/>
      <c r="H1" s="96"/>
      <c r="I1" s="96"/>
      <c r="K1" s="36">
        <f>SUMMARY!C3</f>
        <v>6477</v>
      </c>
      <c r="L1" s="8">
        <f>I115</f>
        <v>38132500</v>
      </c>
      <c r="M1" s="8"/>
    </row>
    <row r="3" spans="1:13" x14ac:dyDescent="0.25">
      <c r="A3" t="s">
        <v>2</v>
      </c>
    </row>
    <row r="5" spans="1:13" ht="37.5" customHeight="1" x14ac:dyDescent="0.25">
      <c r="B5" s="6"/>
      <c r="D5" s="97" t="s">
        <v>233</v>
      </c>
      <c r="E5" s="97"/>
      <c r="F5" s="97"/>
      <c r="G5" s="97"/>
      <c r="H5" s="97"/>
      <c r="I5" s="97"/>
    </row>
    <row r="7" spans="1:13" ht="39.9" customHeight="1" x14ac:dyDescent="0.25">
      <c r="A7" s="97" t="s">
        <v>234</v>
      </c>
      <c r="B7" s="97"/>
      <c r="C7" s="97"/>
      <c r="D7" s="97"/>
      <c r="E7" s="97"/>
      <c r="F7" s="97"/>
      <c r="G7" s="97"/>
      <c r="H7" s="97"/>
      <c r="I7" s="97"/>
    </row>
    <row r="10" spans="1:13" x14ac:dyDescent="0.25">
      <c r="A10" s="90" t="s">
        <v>235</v>
      </c>
      <c r="B10" s="90"/>
      <c r="C10" s="90"/>
      <c r="D10" s="90"/>
      <c r="E10" s="90"/>
      <c r="F10" s="90"/>
      <c r="G10" s="90"/>
      <c r="H10" s="90"/>
      <c r="I10" s="90"/>
    </row>
    <row r="12" spans="1:13" x14ac:dyDescent="0.25">
      <c r="A12" s="32" t="s">
        <v>60</v>
      </c>
    </row>
    <row r="14" spans="1:13" x14ac:dyDescent="0.25">
      <c r="A14" t="s">
        <v>49</v>
      </c>
      <c r="I14" s="22">
        <v>107369</v>
      </c>
    </row>
    <row r="15" spans="1:13" x14ac:dyDescent="0.25">
      <c r="I15" s="28"/>
    </row>
    <row r="16" spans="1:13" x14ac:dyDescent="0.25">
      <c r="B16" s="4" t="s">
        <v>69</v>
      </c>
      <c r="I16" s="9">
        <f>SUM(I14:I15)</f>
        <v>107369</v>
      </c>
    </row>
    <row r="17" spans="1:9" x14ac:dyDescent="0.25">
      <c r="I17" s="8"/>
    </row>
    <row r="18" spans="1:9" x14ac:dyDescent="0.25">
      <c r="A18" s="32" t="s">
        <v>23</v>
      </c>
      <c r="I18" s="8"/>
    </row>
    <row r="19" spans="1:9" x14ac:dyDescent="0.25">
      <c r="I19" s="8"/>
    </row>
    <row r="20" spans="1:9" x14ac:dyDescent="0.25">
      <c r="A20" t="s">
        <v>50</v>
      </c>
      <c r="I20" s="8"/>
    </row>
    <row r="21" spans="1:9" x14ac:dyDescent="0.25">
      <c r="B21" s="34" t="s">
        <v>288</v>
      </c>
      <c r="I21" s="8">
        <v>1615000</v>
      </c>
    </row>
    <row r="22" spans="1:9" x14ac:dyDescent="0.25">
      <c r="A22" t="s">
        <v>4</v>
      </c>
      <c r="B22" s="34" t="s">
        <v>9</v>
      </c>
      <c r="I22" s="8">
        <v>57000</v>
      </c>
    </row>
    <row r="23" spans="1:9" x14ac:dyDescent="0.25">
      <c r="B23" s="34" t="s">
        <v>143</v>
      </c>
      <c r="I23" s="8">
        <v>750000</v>
      </c>
    </row>
    <row r="24" spans="1:9" x14ac:dyDescent="0.25">
      <c r="B24" s="34" t="s">
        <v>5</v>
      </c>
      <c r="I24" s="8">
        <v>130000</v>
      </c>
    </row>
    <row r="25" spans="1:9" x14ac:dyDescent="0.25">
      <c r="I25" s="21">
        <f>SUM(I21:I24)</f>
        <v>2552000</v>
      </c>
    </row>
    <row r="26" spans="1:9" x14ac:dyDescent="0.25">
      <c r="I26" s="8"/>
    </row>
    <row r="27" spans="1:9" x14ac:dyDescent="0.25">
      <c r="A27" t="s">
        <v>51</v>
      </c>
      <c r="I27" s="8"/>
    </row>
    <row r="28" spans="1:9" x14ac:dyDescent="0.25">
      <c r="B28" t="s">
        <v>6</v>
      </c>
      <c r="I28" s="8">
        <v>11707500</v>
      </c>
    </row>
    <row r="29" spans="1:9" x14ac:dyDescent="0.25">
      <c r="B29" t="s">
        <v>7</v>
      </c>
      <c r="I29" s="8">
        <v>6040000</v>
      </c>
    </row>
    <row r="30" spans="1:9" x14ac:dyDescent="0.25">
      <c r="B30" s="4" t="s">
        <v>143</v>
      </c>
      <c r="I30" s="8"/>
    </row>
    <row r="31" spans="1:9" x14ac:dyDescent="0.25">
      <c r="B31" s="4"/>
      <c r="C31" s="4" t="s">
        <v>89</v>
      </c>
      <c r="D31" s="4"/>
      <c r="I31" s="8">
        <v>356000</v>
      </c>
    </row>
    <row r="32" spans="1:9" x14ac:dyDescent="0.25">
      <c r="B32" t="s">
        <v>164</v>
      </c>
      <c r="C32" s="4"/>
      <c r="D32" s="4"/>
      <c r="I32" s="8"/>
    </row>
    <row r="33" spans="1:9" x14ac:dyDescent="0.25">
      <c r="C33" s="34" t="s">
        <v>163</v>
      </c>
      <c r="D33" s="34"/>
      <c r="I33" s="8">
        <v>50000</v>
      </c>
    </row>
    <row r="34" spans="1:9" x14ac:dyDescent="0.25">
      <c r="B34" s="34" t="s">
        <v>9</v>
      </c>
      <c r="I34" s="8"/>
    </row>
    <row r="35" spans="1:9" x14ac:dyDescent="0.25">
      <c r="B35" s="34"/>
      <c r="C35" s="34" t="s">
        <v>163</v>
      </c>
      <c r="I35" s="8">
        <v>75000</v>
      </c>
    </row>
    <row r="36" spans="1:9" x14ac:dyDescent="0.25">
      <c r="B36" s="4"/>
      <c r="C36" s="4" t="s">
        <v>144</v>
      </c>
      <c r="D36" s="4"/>
      <c r="I36" s="8">
        <v>498000</v>
      </c>
    </row>
    <row r="37" spans="1:9" x14ac:dyDescent="0.25">
      <c r="B37" s="34" t="s">
        <v>5</v>
      </c>
      <c r="I37" s="8"/>
    </row>
    <row r="38" spans="1:9" x14ac:dyDescent="0.25">
      <c r="B38" s="4"/>
      <c r="C38" t="s">
        <v>163</v>
      </c>
      <c r="I38" s="8">
        <v>52000</v>
      </c>
    </row>
    <row r="39" spans="1:9" x14ac:dyDescent="0.25">
      <c r="B39" s="4"/>
      <c r="C39" s="34" t="s">
        <v>144</v>
      </c>
      <c r="I39" s="8">
        <v>264000</v>
      </c>
    </row>
    <row r="40" spans="1:9" x14ac:dyDescent="0.25">
      <c r="I40" s="21">
        <f>SUM(I28:I39)</f>
        <v>19042500</v>
      </c>
    </row>
    <row r="41" spans="1:9" x14ac:dyDescent="0.25">
      <c r="I41" s="8"/>
    </row>
    <row r="42" spans="1:9" x14ac:dyDescent="0.25">
      <c r="I42" s="8"/>
    </row>
    <row r="43" spans="1:9" x14ac:dyDescent="0.25">
      <c r="A43" t="s">
        <v>52</v>
      </c>
      <c r="I43" s="8"/>
    </row>
    <row r="44" spans="1:9" x14ac:dyDescent="0.25">
      <c r="B44" s="34" t="s">
        <v>175</v>
      </c>
      <c r="I44" s="8">
        <v>350000</v>
      </c>
    </row>
    <row r="45" spans="1:9" x14ac:dyDescent="0.25">
      <c r="B45" t="s">
        <v>156</v>
      </c>
      <c r="I45" s="8">
        <v>4365000</v>
      </c>
    </row>
    <row r="46" spans="1:9" x14ac:dyDescent="0.25">
      <c r="B46" t="s">
        <v>9</v>
      </c>
      <c r="I46" s="8">
        <v>57000</v>
      </c>
    </row>
    <row r="47" spans="1:9" x14ac:dyDescent="0.25">
      <c r="B47" s="4" t="s">
        <v>5</v>
      </c>
      <c r="I47" s="8">
        <v>320000</v>
      </c>
    </row>
    <row r="48" spans="1:9" x14ac:dyDescent="0.25">
      <c r="I48" s="21">
        <f>SUM(I44:I47)</f>
        <v>5092000</v>
      </c>
    </row>
    <row r="49" spans="1:9" x14ac:dyDescent="0.25">
      <c r="I49" s="18"/>
    </row>
    <row r="50" spans="1:9" x14ac:dyDescent="0.25">
      <c r="A50" t="s">
        <v>53</v>
      </c>
      <c r="I50" s="8"/>
    </row>
    <row r="51" spans="1:9" x14ac:dyDescent="0.25">
      <c r="B51" t="s">
        <v>8</v>
      </c>
      <c r="I51" s="18">
        <v>160000</v>
      </c>
    </row>
    <row r="52" spans="1:9" x14ac:dyDescent="0.25">
      <c r="I52" s="21">
        <f>SUM(I51:I51)</f>
        <v>160000</v>
      </c>
    </row>
    <row r="53" spans="1:9" x14ac:dyDescent="0.25">
      <c r="I53" s="8"/>
    </row>
    <row r="54" spans="1:9" x14ac:dyDescent="0.25">
      <c r="A54" t="s">
        <v>54</v>
      </c>
      <c r="I54" s="8"/>
    </row>
    <row r="55" spans="1:9" x14ac:dyDescent="0.25">
      <c r="B55" t="s">
        <v>10</v>
      </c>
      <c r="I55" s="18">
        <v>300000</v>
      </c>
    </row>
    <row r="56" spans="1:9" x14ac:dyDescent="0.25">
      <c r="I56" s="21">
        <f>SUM(I55:I55)</f>
        <v>300000</v>
      </c>
    </row>
    <row r="57" spans="1:9" x14ac:dyDescent="0.25">
      <c r="I57" s="8"/>
    </row>
    <row r="58" spans="1:9" x14ac:dyDescent="0.25">
      <c r="A58" t="s">
        <v>55</v>
      </c>
      <c r="I58" s="8"/>
    </row>
    <row r="59" spans="1:9" x14ac:dyDescent="0.25">
      <c r="B59" t="s">
        <v>8</v>
      </c>
      <c r="I59" s="8"/>
    </row>
    <row r="60" spans="1:9" x14ac:dyDescent="0.25">
      <c r="C60" t="s">
        <v>94</v>
      </c>
      <c r="I60" s="8">
        <v>2800000</v>
      </c>
    </row>
    <row r="61" spans="1:9" x14ac:dyDescent="0.25">
      <c r="C61" t="s">
        <v>132</v>
      </c>
      <c r="I61" s="8">
        <v>5500000</v>
      </c>
    </row>
    <row r="62" spans="1:9" x14ac:dyDescent="0.25">
      <c r="C62" t="s">
        <v>133</v>
      </c>
      <c r="I62" s="8">
        <v>550000</v>
      </c>
    </row>
    <row r="63" spans="1:9" x14ac:dyDescent="0.25">
      <c r="C63" s="34" t="s">
        <v>212</v>
      </c>
      <c r="D63" s="34"/>
      <c r="I63" s="8">
        <v>85000</v>
      </c>
    </row>
    <row r="64" spans="1:9" x14ac:dyDescent="0.25">
      <c r="C64" t="s">
        <v>134</v>
      </c>
      <c r="I64" s="8"/>
    </row>
    <row r="65" spans="1:9" x14ac:dyDescent="0.25">
      <c r="C65" t="s">
        <v>95</v>
      </c>
      <c r="I65" s="8">
        <v>50000</v>
      </c>
    </row>
    <row r="66" spans="1:9" x14ac:dyDescent="0.25">
      <c r="C66" s="4" t="s">
        <v>145</v>
      </c>
      <c r="D66" s="4"/>
      <c r="I66" s="8">
        <v>290000</v>
      </c>
    </row>
    <row r="67" spans="1:9" x14ac:dyDescent="0.25">
      <c r="C67" s="34" t="s">
        <v>158</v>
      </c>
      <c r="D67" s="34"/>
      <c r="I67" s="8">
        <v>265000</v>
      </c>
    </row>
    <row r="68" spans="1:9" x14ac:dyDescent="0.25">
      <c r="C68" s="34" t="s">
        <v>160</v>
      </c>
      <c r="D68" s="34"/>
      <c r="I68" s="8">
        <v>20000</v>
      </c>
    </row>
    <row r="69" spans="1:9" x14ac:dyDescent="0.25">
      <c r="C69" t="s">
        <v>96</v>
      </c>
      <c r="I69" s="8">
        <v>480000</v>
      </c>
    </row>
    <row r="70" spans="1:9" x14ac:dyDescent="0.25">
      <c r="C70" s="34" t="s">
        <v>213</v>
      </c>
      <c r="D70" s="34"/>
      <c r="I70" s="8"/>
    </row>
    <row r="71" spans="1:9" x14ac:dyDescent="0.25">
      <c r="C71" s="34" t="s">
        <v>214</v>
      </c>
      <c r="D71" s="34"/>
      <c r="I71" s="8">
        <v>60000</v>
      </c>
    </row>
    <row r="72" spans="1:9" x14ac:dyDescent="0.25">
      <c r="C72" s="34" t="s">
        <v>289</v>
      </c>
      <c r="D72" s="34"/>
      <c r="I72" s="8">
        <v>20000</v>
      </c>
    </row>
    <row r="73" spans="1:9" x14ac:dyDescent="0.25">
      <c r="C73" s="34" t="s">
        <v>215</v>
      </c>
      <c r="D73" s="34"/>
      <c r="I73" s="8"/>
    </row>
    <row r="74" spans="1:9" x14ac:dyDescent="0.25">
      <c r="I74" s="8"/>
    </row>
    <row r="75" spans="1:9" x14ac:dyDescent="0.25">
      <c r="B75" t="s">
        <v>9</v>
      </c>
      <c r="I75" s="8"/>
    </row>
    <row r="76" spans="1:9" x14ac:dyDescent="0.25">
      <c r="C76" t="s">
        <v>94</v>
      </c>
      <c r="I76" s="8">
        <v>171000</v>
      </c>
    </row>
    <row r="77" spans="1:9" x14ac:dyDescent="0.25">
      <c r="C77" s="34" t="s">
        <v>132</v>
      </c>
      <c r="D77" s="34"/>
      <c r="I77" s="8">
        <v>57000</v>
      </c>
    </row>
    <row r="78" spans="1:9" x14ac:dyDescent="0.25">
      <c r="I78" s="8"/>
    </row>
    <row r="79" spans="1:9" x14ac:dyDescent="0.25">
      <c r="I79" s="21">
        <f>SUM(I60:I77)</f>
        <v>10348000</v>
      </c>
    </row>
    <row r="80" spans="1:9" x14ac:dyDescent="0.25">
      <c r="A80" t="s">
        <v>56</v>
      </c>
      <c r="I80" s="8"/>
    </row>
    <row r="81" spans="1:9" x14ac:dyDescent="0.25">
      <c r="B81" t="s">
        <v>12</v>
      </c>
      <c r="I81" s="8"/>
    </row>
    <row r="82" spans="1:9" x14ac:dyDescent="0.25">
      <c r="C82" t="s">
        <v>5</v>
      </c>
      <c r="I82" s="9">
        <v>300000</v>
      </c>
    </row>
    <row r="83" spans="1:9" x14ac:dyDescent="0.25">
      <c r="I83" s="21">
        <f>SUM(I82:I82)</f>
        <v>300000</v>
      </c>
    </row>
    <row r="84" spans="1:9" x14ac:dyDescent="0.25">
      <c r="A84" s="34" t="s">
        <v>107</v>
      </c>
      <c r="I84" s="18"/>
    </row>
    <row r="85" spans="1:9" x14ac:dyDescent="0.25">
      <c r="B85" s="34" t="s">
        <v>9</v>
      </c>
      <c r="I85" s="18">
        <v>50000</v>
      </c>
    </row>
    <row r="86" spans="1:9" x14ac:dyDescent="0.25">
      <c r="I86" s="21">
        <f>SUM(I85)</f>
        <v>50000</v>
      </c>
    </row>
    <row r="87" spans="1:9" x14ac:dyDescent="0.25">
      <c r="A87" s="34" t="s">
        <v>57</v>
      </c>
      <c r="I87" s="18"/>
    </row>
    <row r="88" spans="1:9" x14ac:dyDescent="0.25">
      <c r="B88" s="34" t="s">
        <v>9</v>
      </c>
      <c r="I88" s="18">
        <v>138000</v>
      </c>
    </row>
    <row r="89" spans="1:9" x14ac:dyDescent="0.25">
      <c r="B89" s="34"/>
      <c r="I89" s="21">
        <f>SUM(I88)</f>
        <v>138000</v>
      </c>
    </row>
    <row r="90" spans="1:9" x14ac:dyDescent="0.25">
      <c r="A90" t="s">
        <v>14</v>
      </c>
      <c r="I90" s="18"/>
    </row>
    <row r="91" spans="1:9" x14ac:dyDescent="0.25">
      <c r="C91" t="s">
        <v>150</v>
      </c>
      <c r="I91" s="18">
        <v>150000</v>
      </c>
    </row>
    <row r="92" spans="1:9" x14ac:dyDescent="0.25">
      <c r="I92" s="33">
        <f>SUM(I91:I91)</f>
        <v>150000</v>
      </c>
    </row>
    <row r="93" spans="1:9" x14ac:dyDescent="0.25">
      <c r="A93" t="s">
        <v>13</v>
      </c>
      <c r="I93" s="8"/>
    </row>
    <row r="94" spans="1:9" x14ac:dyDescent="0.25">
      <c r="B94" t="s">
        <v>135</v>
      </c>
      <c r="I94" s="8">
        <v>7886</v>
      </c>
    </row>
    <row r="95" spans="1:9" x14ac:dyDescent="0.25">
      <c r="A95" t="s">
        <v>4</v>
      </c>
      <c r="B95" t="s">
        <v>14</v>
      </c>
      <c r="I95" s="18">
        <v>99483</v>
      </c>
    </row>
    <row r="96" spans="1:9" x14ac:dyDescent="0.25">
      <c r="I96" s="21">
        <f>SUM(I94:I95)</f>
        <v>107369</v>
      </c>
    </row>
    <row r="97" spans="1:9" x14ac:dyDescent="0.25">
      <c r="I97" s="18"/>
    </row>
    <row r="98" spans="1:9" x14ac:dyDescent="0.25">
      <c r="A98" t="s">
        <v>15</v>
      </c>
      <c r="I98" s="9">
        <f>SUM(I83+I56+I52+I48+I40+I25+I96+I79+I92+I86+I89)</f>
        <v>38239869</v>
      </c>
    </row>
    <row r="99" spans="1:9" x14ac:dyDescent="0.25">
      <c r="I99" s="8"/>
    </row>
    <row r="100" spans="1:9" x14ac:dyDescent="0.25">
      <c r="A100" t="s">
        <v>16</v>
      </c>
      <c r="I100" s="8"/>
    </row>
    <row r="101" spans="1:9" x14ac:dyDescent="0.25">
      <c r="A101" t="s">
        <v>17</v>
      </c>
      <c r="I101" s="8">
        <f>I16-I98</f>
        <v>-38132500</v>
      </c>
    </row>
    <row r="102" spans="1:9" x14ac:dyDescent="0.25">
      <c r="I102" s="8"/>
    </row>
    <row r="103" spans="1:9" x14ac:dyDescent="0.25">
      <c r="A103" s="1" t="s">
        <v>81</v>
      </c>
      <c r="I103" s="8"/>
    </row>
    <row r="104" spans="1:9" x14ac:dyDescent="0.25">
      <c r="B104" t="s">
        <v>139</v>
      </c>
      <c r="I104" s="8">
        <v>1230000</v>
      </c>
    </row>
    <row r="105" spans="1:9" x14ac:dyDescent="0.25">
      <c r="B105" t="s">
        <v>131</v>
      </c>
      <c r="I105" s="8">
        <v>698000</v>
      </c>
    </row>
    <row r="106" spans="1:9" x14ac:dyDescent="0.25">
      <c r="B106" t="s">
        <v>171</v>
      </c>
      <c r="I106" s="8">
        <v>2000000</v>
      </c>
    </row>
    <row r="107" spans="1:9" x14ac:dyDescent="0.25">
      <c r="B107" t="s">
        <v>19</v>
      </c>
      <c r="I107" s="18">
        <v>2552000</v>
      </c>
    </row>
    <row r="108" spans="1:9" x14ac:dyDescent="0.25">
      <c r="B108" s="34" t="s">
        <v>166</v>
      </c>
      <c r="I108" s="18">
        <v>50000</v>
      </c>
    </row>
    <row r="109" spans="1:9" x14ac:dyDescent="0.25">
      <c r="B109" s="34" t="s">
        <v>165</v>
      </c>
      <c r="I109" s="18">
        <v>265000</v>
      </c>
    </row>
    <row r="110" spans="1:9" x14ac:dyDescent="0.25">
      <c r="B110" s="34" t="s">
        <v>18</v>
      </c>
      <c r="I110" s="18">
        <v>19212500</v>
      </c>
    </row>
    <row r="111" spans="1:9" x14ac:dyDescent="0.25">
      <c r="B111" s="34" t="s">
        <v>136</v>
      </c>
      <c r="I111" s="18">
        <v>3350000</v>
      </c>
    </row>
    <row r="112" spans="1:9" x14ac:dyDescent="0.25">
      <c r="B112" s="34" t="s">
        <v>219</v>
      </c>
      <c r="I112" s="18">
        <v>7775000</v>
      </c>
    </row>
    <row r="113" spans="1:9" x14ac:dyDescent="0.25">
      <c r="B113" s="34" t="s">
        <v>176</v>
      </c>
      <c r="I113" s="18">
        <v>1000000</v>
      </c>
    </row>
    <row r="114" spans="1:9" x14ac:dyDescent="0.25">
      <c r="B114" s="34"/>
      <c r="I114" s="18"/>
    </row>
    <row r="115" spans="1:9" x14ac:dyDescent="0.25">
      <c r="I115" s="21">
        <f>SUM(I104:I114)</f>
        <v>38132500</v>
      </c>
    </row>
    <row r="116" spans="1:9" x14ac:dyDescent="0.25">
      <c r="I116" s="8"/>
    </row>
    <row r="117" spans="1:9" x14ac:dyDescent="0.25">
      <c r="A117" t="s">
        <v>20</v>
      </c>
      <c r="I117" s="8"/>
    </row>
    <row r="118" spans="1:9" x14ac:dyDescent="0.25">
      <c r="B118" t="s">
        <v>21</v>
      </c>
      <c r="I118" s="8"/>
    </row>
    <row r="119" spans="1:9" ht="13.8" thickBot="1" x14ac:dyDescent="0.3">
      <c r="B119" t="s">
        <v>22</v>
      </c>
      <c r="I119" s="24">
        <f>SUM(I115,I101)</f>
        <v>0</v>
      </c>
    </row>
    <row r="120" spans="1:9" ht="13.8" thickTop="1" x14ac:dyDescent="0.25"/>
    <row r="121" spans="1:9" ht="74.400000000000006" customHeight="1" x14ac:dyDescent="0.25">
      <c r="A121" s="94" t="s">
        <v>59</v>
      </c>
      <c r="B121" s="94"/>
      <c r="C121" s="94"/>
      <c r="D121" s="94"/>
      <c r="E121" s="94"/>
      <c r="F121" s="94"/>
      <c r="G121" s="94"/>
      <c r="H121" s="94"/>
      <c r="I121" s="94"/>
    </row>
  </sheetData>
  <mergeCells count="5">
    <mergeCell ref="A121:I121"/>
    <mergeCell ref="A10:I10"/>
    <mergeCell ref="A1:I1"/>
    <mergeCell ref="A7:I7"/>
    <mergeCell ref="D5:I5"/>
  </mergeCells>
  <phoneticPr fontId="4" type="noConversion"/>
  <printOptions horizontalCentered="1"/>
  <pageMargins left="1" right="1" top="1" bottom="1" header="0.3" footer="0.5"/>
  <pageSetup paperSize="5" firstPageNumber="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A1089-4FEC-4561-868B-F726F14309FE}">
  <sheetPr>
    <tabColor rgb="FFC00000"/>
  </sheetPr>
  <dimension ref="A1:M127"/>
  <sheetViews>
    <sheetView zoomScaleNormal="100" workbookViewId="0">
      <selection activeCell="H28" sqref="H28"/>
    </sheetView>
  </sheetViews>
  <sheetFormatPr defaultRowHeight="13.2" x14ac:dyDescent="0.25"/>
  <cols>
    <col min="1" max="1" width="5.88671875" customWidth="1"/>
    <col min="7" max="7" width="15.5546875" customWidth="1"/>
    <col min="8" max="8" width="12.33203125" customWidth="1"/>
  </cols>
  <sheetData>
    <row r="1" spans="1:13" x14ac:dyDescent="0.25">
      <c r="A1" s="95" t="str">
        <f>SUMMARY!B3&amp;K1&amp;SUMMARY!D3&amp;SUMMARY!E3</f>
        <v>ORDINANCE NO. 6495 OF 2024</v>
      </c>
      <c r="B1" s="96"/>
      <c r="C1" s="96"/>
      <c r="D1" s="96"/>
      <c r="E1" s="96"/>
      <c r="F1" s="96"/>
      <c r="G1" s="96"/>
      <c r="H1" s="96"/>
      <c r="I1" s="37"/>
      <c r="K1" s="36">
        <f>SUMMARY!C23</f>
        <v>6495</v>
      </c>
      <c r="M1" s="27">
        <f>H29</f>
        <v>5326</v>
      </c>
    </row>
    <row r="2" spans="1:13" x14ac:dyDescent="0.25">
      <c r="A2" s="1"/>
    </row>
    <row r="3" spans="1:13" x14ac:dyDescent="0.25">
      <c r="A3" s="4" t="s">
        <v>39</v>
      </c>
      <c r="B3" s="4"/>
      <c r="C3" s="4"/>
      <c r="D3" s="4"/>
    </row>
    <row r="5" spans="1:13" ht="37.5" customHeight="1" x14ac:dyDescent="0.25">
      <c r="C5" s="98" t="s">
        <v>254</v>
      </c>
      <c r="D5" s="94"/>
      <c r="E5" s="94"/>
      <c r="F5" s="94"/>
      <c r="G5" s="94"/>
    </row>
    <row r="7" spans="1:13" ht="50.4" customHeight="1" x14ac:dyDescent="0.25">
      <c r="A7" s="98" t="s">
        <v>255</v>
      </c>
      <c r="B7" s="98"/>
      <c r="C7" s="98"/>
      <c r="D7" s="98"/>
      <c r="E7" s="98"/>
      <c r="F7" s="98"/>
      <c r="G7" s="98"/>
      <c r="H7" s="98"/>
    </row>
    <row r="8" spans="1:13" x14ac:dyDescent="0.25">
      <c r="A8" s="1"/>
    </row>
    <row r="10" spans="1:13" x14ac:dyDescent="0.25">
      <c r="A10" s="99" t="s">
        <v>235</v>
      </c>
      <c r="B10" s="99"/>
      <c r="C10" s="99"/>
      <c r="D10" s="99"/>
      <c r="E10" s="99"/>
      <c r="F10" s="99"/>
      <c r="G10" s="99"/>
      <c r="H10" s="99"/>
      <c r="I10" s="37"/>
    </row>
    <row r="12" spans="1:13" x14ac:dyDescent="0.25">
      <c r="A12" s="32" t="s">
        <v>60</v>
      </c>
    </row>
    <row r="14" spans="1:13" x14ac:dyDescent="0.25">
      <c r="A14" t="s">
        <v>172</v>
      </c>
      <c r="H14" s="7">
        <v>700000</v>
      </c>
    </row>
    <row r="15" spans="1:13" x14ac:dyDescent="0.25">
      <c r="H15" s="28"/>
    </row>
    <row r="16" spans="1:13" x14ac:dyDescent="0.25">
      <c r="B16" t="s">
        <v>69</v>
      </c>
      <c r="H16" s="9">
        <f>SUM(H14:H15)</f>
        <v>700000</v>
      </c>
    </row>
    <row r="17" spans="1:8" x14ac:dyDescent="0.25">
      <c r="H17" s="8"/>
    </row>
    <row r="18" spans="1:8" x14ac:dyDescent="0.25">
      <c r="A18" s="32" t="s">
        <v>23</v>
      </c>
      <c r="H18" s="8"/>
    </row>
    <row r="19" spans="1:8" x14ac:dyDescent="0.25">
      <c r="H19" s="8"/>
    </row>
    <row r="20" spans="1:8" x14ac:dyDescent="0.25">
      <c r="A20" t="s">
        <v>173</v>
      </c>
      <c r="H20" s="9">
        <v>700000</v>
      </c>
    </row>
    <row r="21" spans="1:8" x14ac:dyDescent="0.25">
      <c r="H21" s="8"/>
    </row>
    <row r="22" spans="1:8" x14ac:dyDescent="0.25">
      <c r="B22" t="s">
        <v>33</v>
      </c>
      <c r="H22" s="9">
        <f>SUM(H20:H21)</f>
        <v>700000</v>
      </c>
    </row>
    <row r="23" spans="1:8" x14ac:dyDescent="0.25">
      <c r="H23" s="8"/>
    </row>
    <row r="24" spans="1:8" x14ac:dyDescent="0.25">
      <c r="A24" t="s">
        <v>80</v>
      </c>
      <c r="H24" s="8"/>
    </row>
    <row r="25" spans="1:8" x14ac:dyDescent="0.25">
      <c r="B25" t="s">
        <v>34</v>
      </c>
      <c r="H25" s="10">
        <f>SUM(H16-H22)</f>
        <v>0</v>
      </c>
    </row>
    <row r="26" spans="1:8" x14ac:dyDescent="0.25">
      <c r="H26" s="8"/>
    </row>
    <row r="27" spans="1:8" x14ac:dyDescent="0.25">
      <c r="A27" t="s">
        <v>83</v>
      </c>
      <c r="H27" s="9">
        <v>5326</v>
      </c>
    </row>
    <row r="28" spans="1:8" x14ac:dyDescent="0.25">
      <c r="H28" s="8"/>
    </row>
    <row r="29" spans="1:8" ht="13.8" thickBot="1" x14ac:dyDescent="0.3">
      <c r="A29" t="s">
        <v>84</v>
      </c>
      <c r="H29" s="11">
        <f>SUM(H25+H27)</f>
        <v>5326</v>
      </c>
    </row>
    <row r="30" spans="1:8" ht="13.8" thickTop="1" x14ac:dyDescent="0.25"/>
    <row r="31" spans="1:8" ht="63" customHeight="1" x14ac:dyDescent="0.25">
      <c r="A31" s="94" t="s">
        <v>59</v>
      </c>
      <c r="B31" s="94"/>
      <c r="C31" s="94"/>
      <c r="D31" s="94"/>
      <c r="E31" s="94"/>
      <c r="F31" s="94"/>
      <c r="G31" s="94"/>
      <c r="H31" s="94"/>
    </row>
    <row r="127" ht="62.4" customHeight="1" x14ac:dyDescent="0.25"/>
  </sheetData>
  <mergeCells count="5">
    <mergeCell ref="A1:H1"/>
    <mergeCell ref="C5:G5"/>
    <mergeCell ref="A7:H7"/>
    <mergeCell ref="A10:H10"/>
    <mergeCell ref="A31:H31"/>
  </mergeCells>
  <printOptions horizontalCentered="1"/>
  <pageMargins left="1" right="1" top="1" bottom="1" header="0.3" footer="0.5"/>
  <pageSetup paperSize="5"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9A7F2-B351-418A-A4F9-4F603D8E3483}">
  <sheetPr>
    <tabColor rgb="FFC00000"/>
  </sheetPr>
  <dimension ref="A1:M127"/>
  <sheetViews>
    <sheetView topLeftCell="A10" zoomScaleNormal="100" workbookViewId="0">
      <selection activeCell="H39" sqref="H39"/>
    </sheetView>
  </sheetViews>
  <sheetFormatPr defaultRowHeight="13.2" x14ac:dyDescent="0.25"/>
  <cols>
    <col min="1" max="1" width="5.88671875" customWidth="1"/>
    <col min="7" max="7" width="15.5546875" customWidth="1"/>
    <col min="8" max="8" width="12.33203125" customWidth="1"/>
    <col min="12" max="12" width="11.88671875" bestFit="1" customWidth="1"/>
    <col min="13" max="13" width="9.5546875" bestFit="1" customWidth="1"/>
  </cols>
  <sheetData>
    <row r="1" spans="1:13" x14ac:dyDescent="0.25">
      <c r="A1" s="95" t="str">
        <f>SUMMARY!B3&amp;K1&amp;SUMMARY!D3&amp;SUMMARY!E3</f>
        <v>ORDINANCE NO. 6496 OF 2024</v>
      </c>
      <c r="B1" s="96"/>
      <c r="C1" s="96"/>
      <c r="D1" s="96"/>
      <c r="E1" s="96"/>
      <c r="F1" s="96"/>
      <c r="G1" s="96"/>
      <c r="H1" s="96"/>
      <c r="I1" s="37"/>
      <c r="K1" s="36">
        <f>SUMMARY!C24</f>
        <v>6496</v>
      </c>
      <c r="L1" s="8">
        <f>H32</f>
        <v>-3100000</v>
      </c>
      <c r="M1" s="27">
        <f>H40</f>
        <v>33781</v>
      </c>
    </row>
    <row r="2" spans="1:13" x14ac:dyDescent="0.25">
      <c r="A2" s="1"/>
    </row>
    <row r="3" spans="1:13" x14ac:dyDescent="0.25">
      <c r="A3" s="4" t="s">
        <v>39</v>
      </c>
      <c r="B3" s="4"/>
      <c r="C3" s="4"/>
      <c r="D3" s="4"/>
    </row>
    <row r="5" spans="1:13" ht="37.5" customHeight="1" x14ac:dyDescent="0.25">
      <c r="C5" s="98" t="s">
        <v>252</v>
      </c>
      <c r="D5" s="94"/>
      <c r="E5" s="94"/>
      <c r="F5" s="94"/>
      <c r="G5" s="94"/>
    </row>
    <row r="7" spans="1:13" ht="39.9" customHeight="1" x14ac:dyDescent="0.25">
      <c r="A7" s="98" t="s">
        <v>253</v>
      </c>
      <c r="B7" s="98"/>
      <c r="C7" s="98"/>
      <c r="D7" s="98"/>
      <c r="E7" s="98"/>
      <c r="F7" s="98"/>
      <c r="G7" s="98"/>
      <c r="H7" s="98"/>
    </row>
    <row r="8" spans="1:13" x14ac:dyDescent="0.25">
      <c r="A8" s="1"/>
    </row>
    <row r="10" spans="1:13" x14ac:dyDescent="0.25">
      <c r="A10" s="99" t="s">
        <v>235</v>
      </c>
      <c r="B10" s="99"/>
      <c r="C10" s="99"/>
      <c r="D10" s="99"/>
      <c r="E10" s="99"/>
      <c r="F10" s="99"/>
      <c r="G10" s="99"/>
      <c r="H10" s="99"/>
      <c r="I10" s="37"/>
    </row>
    <row r="12" spans="1:13" x14ac:dyDescent="0.25">
      <c r="A12" s="32" t="s">
        <v>60</v>
      </c>
    </row>
    <row r="14" spans="1:13" x14ac:dyDescent="0.25">
      <c r="A14" t="s">
        <v>174</v>
      </c>
      <c r="H14" s="7">
        <v>10000000</v>
      </c>
    </row>
    <row r="15" spans="1:13" x14ac:dyDescent="0.25">
      <c r="A15" t="s">
        <v>49</v>
      </c>
      <c r="H15" s="31">
        <v>80000</v>
      </c>
    </row>
    <row r="16" spans="1:13" x14ac:dyDescent="0.25">
      <c r="H16" s="28"/>
    </row>
    <row r="17" spans="1:8" x14ac:dyDescent="0.25">
      <c r="B17" t="s">
        <v>69</v>
      </c>
      <c r="H17" s="9">
        <f>SUM(H14:H16)</f>
        <v>10080000</v>
      </c>
    </row>
    <row r="18" spans="1:8" x14ac:dyDescent="0.25">
      <c r="H18" s="8"/>
    </row>
    <row r="19" spans="1:8" x14ac:dyDescent="0.25">
      <c r="A19" s="32" t="s">
        <v>23</v>
      </c>
      <c r="H19" s="8"/>
    </row>
    <row r="20" spans="1:8" x14ac:dyDescent="0.25">
      <c r="H20" s="8"/>
    </row>
    <row r="21" spans="1:8" x14ac:dyDescent="0.25">
      <c r="A21" s="34" t="s">
        <v>135</v>
      </c>
      <c r="H21" s="8">
        <v>0</v>
      </c>
    </row>
    <row r="22" spans="1:8" x14ac:dyDescent="0.25">
      <c r="A22" s="34" t="s">
        <v>175</v>
      </c>
      <c r="H22" s="9">
        <v>7400000</v>
      </c>
    </row>
    <row r="23" spans="1:8" x14ac:dyDescent="0.25">
      <c r="H23" s="8"/>
    </row>
    <row r="24" spans="1:8" x14ac:dyDescent="0.25">
      <c r="B24" t="s">
        <v>33</v>
      </c>
      <c r="H24" s="9">
        <f>SUM(H21:H23)</f>
        <v>7400000</v>
      </c>
    </row>
    <row r="25" spans="1:8" x14ac:dyDescent="0.25">
      <c r="H25" s="8"/>
    </row>
    <row r="26" spans="1:8" x14ac:dyDescent="0.25">
      <c r="A26" t="s">
        <v>80</v>
      </c>
      <c r="H26" s="8"/>
    </row>
    <row r="27" spans="1:8" x14ac:dyDescent="0.25">
      <c r="B27" t="s">
        <v>34</v>
      </c>
      <c r="H27" s="10">
        <f>SUM(H17-H24)</f>
        <v>2680000</v>
      </c>
    </row>
    <row r="28" spans="1:8" x14ac:dyDescent="0.25">
      <c r="H28" s="10"/>
    </row>
    <row r="29" spans="1:8" x14ac:dyDescent="0.25">
      <c r="A29" s="1" t="s">
        <v>81</v>
      </c>
      <c r="H29" s="8"/>
    </row>
    <row r="30" spans="1:8" x14ac:dyDescent="0.25">
      <c r="A30" s="1"/>
      <c r="B30" s="34" t="s">
        <v>46</v>
      </c>
      <c r="H30" s="8">
        <v>-1100000</v>
      </c>
    </row>
    <row r="31" spans="1:8" x14ac:dyDescent="0.25">
      <c r="B31" t="s">
        <v>43</v>
      </c>
      <c r="H31" s="9">
        <v>-2000000</v>
      </c>
    </row>
    <row r="32" spans="1:8" x14ac:dyDescent="0.25">
      <c r="H32" s="8">
        <f>SUM(H30:H31)</f>
        <v>-3100000</v>
      </c>
    </row>
    <row r="33" spans="1:8" x14ac:dyDescent="0.25">
      <c r="H33" s="8"/>
    </row>
    <row r="34" spans="1:8" x14ac:dyDescent="0.25">
      <c r="A34" t="s">
        <v>97</v>
      </c>
      <c r="H34" s="8"/>
    </row>
    <row r="35" spans="1:8" x14ac:dyDescent="0.25">
      <c r="A35" t="s">
        <v>4</v>
      </c>
      <c r="B35" t="s">
        <v>21</v>
      </c>
      <c r="H35" s="8"/>
    </row>
    <row r="36" spans="1:8" x14ac:dyDescent="0.25">
      <c r="B36" t="s">
        <v>22</v>
      </c>
      <c r="H36" s="8">
        <f>SUM(H27+H32)</f>
        <v>-420000</v>
      </c>
    </row>
    <row r="37" spans="1:8" x14ac:dyDescent="0.25">
      <c r="H37" s="8"/>
    </row>
    <row r="38" spans="1:8" x14ac:dyDescent="0.25">
      <c r="A38" t="s">
        <v>83</v>
      </c>
      <c r="H38" s="9">
        <v>453781</v>
      </c>
    </row>
    <row r="39" spans="1:8" x14ac:dyDescent="0.25">
      <c r="H39" s="8"/>
    </row>
    <row r="40" spans="1:8" ht="13.8" thickBot="1" x14ac:dyDescent="0.3">
      <c r="A40" t="s">
        <v>84</v>
      </c>
      <c r="H40" s="11">
        <f>SUM(H36+H38)</f>
        <v>33781</v>
      </c>
    </row>
    <row r="41" spans="1:8" ht="13.8" thickTop="1" x14ac:dyDescent="0.25"/>
    <row r="42" spans="1:8" ht="63" customHeight="1" x14ac:dyDescent="0.25">
      <c r="A42" s="94" t="s">
        <v>59</v>
      </c>
      <c r="B42" s="94"/>
      <c r="C42" s="94"/>
      <c r="D42" s="94"/>
      <c r="E42" s="94"/>
      <c r="F42" s="94"/>
      <c r="G42" s="94"/>
      <c r="H42" s="94"/>
    </row>
    <row r="127" ht="62.4" customHeight="1" x14ac:dyDescent="0.25"/>
  </sheetData>
  <mergeCells count="5">
    <mergeCell ref="A1:H1"/>
    <mergeCell ref="C5:G5"/>
    <mergeCell ref="A7:H7"/>
    <mergeCell ref="A10:H10"/>
    <mergeCell ref="A42:H42"/>
  </mergeCells>
  <printOptions horizontalCentered="1"/>
  <pageMargins left="1" right="1" top="1" bottom="1" header="0.3" footer="0.5"/>
  <pageSetup paperSize="5"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4FFE8-7655-4E04-9DD4-3D85CB45B6CC}">
  <sheetPr>
    <tabColor rgb="FFC00000"/>
  </sheetPr>
  <dimension ref="A1:M127"/>
  <sheetViews>
    <sheetView topLeftCell="A4" zoomScaleNormal="100" workbookViewId="0">
      <selection activeCell="H40" sqref="H40"/>
    </sheetView>
  </sheetViews>
  <sheetFormatPr defaultRowHeight="13.2" x14ac:dyDescent="0.25"/>
  <cols>
    <col min="1" max="1" width="5.88671875" customWidth="1"/>
    <col min="7" max="7" width="15.5546875" customWidth="1"/>
    <col min="8" max="8" width="12.33203125" customWidth="1"/>
    <col min="10" max="10" width="12.109375" bestFit="1" customWidth="1"/>
    <col min="13" max="13" width="12.109375" bestFit="1" customWidth="1"/>
  </cols>
  <sheetData>
    <row r="1" spans="1:13" x14ac:dyDescent="0.25">
      <c r="A1" s="95" t="str">
        <f>SUMMARY!B3&amp;K1&amp;SUMMARY!D3&amp;SUMMARY!E3</f>
        <v>ORDINANCE NO. 6497 OF 2024</v>
      </c>
      <c r="B1" s="96"/>
      <c r="C1" s="96"/>
      <c r="D1" s="96"/>
      <c r="E1" s="96"/>
      <c r="F1" s="96"/>
      <c r="G1" s="96"/>
      <c r="H1" s="96"/>
      <c r="I1" s="35"/>
      <c r="K1" s="36">
        <f>SUMMARY!C25</f>
        <v>6497</v>
      </c>
      <c r="L1" s="8">
        <f>H31</f>
        <v>0</v>
      </c>
      <c r="M1" s="27">
        <f>H41</f>
        <v>1450118</v>
      </c>
    </row>
    <row r="2" spans="1:13" x14ac:dyDescent="0.25">
      <c r="A2" s="1"/>
    </row>
    <row r="3" spans="1:13" x14ac:dyDescent="0.25">
      <c r="A3" s="4" t="s">
        <v>39</v>
      </c>
      <c r="B3" s="4"/>
      <c r="C3" s="4"/>
      <c r="D3" s="4"/>
    </row>
    <row r="5" spans="1:13" ht="37.5" customHeight="1" x14ac:dyDescent="0.25">
      <c r="C5" s="98" t="s">
        <v>250</v>
      </c>
      <c r="D5" s="94"/>
      <c r="E5" s="94"/>
      <c r="F5" s="94"/>
      <c r="G5" s="94"/>
    </row>
    <row r="7" spans="1:13" ht="39.9" customHeight="1" x14ac:dyDescent="0.25">
      <c r="A7" s="98" t="s">
        <v>251</v>
      </c>
      <c r="B7" s="98"/>
      <c r="C7" s="98"/>
      <c r="D7" s="98"/>
      <c r="E7" s="98"/>
      <c r="F7" s="98"/>
      <c r="G7" s="98"/>
      <c r="H7" s="98"/>
    </row>
    <row r="10" spans="1:13" x14ac:dyDescent="0.25">
      <c r="A10" s="99" t="s">
        <v>235</v>
      </c>
      <c r="B10" s="99"/>
      <c r="C10" s="99"/>
      <c r="D10" s="99"/>
      <c r="E10" s="99"/>
      <c r="F10" s="99"/>
      <c r="G10" s="99"/>
      <c r="H10" s="99"/>
      <c r="I10" s="35"/>
    </row>
    <row r="12" spans="1:13" x14ac:dyDescent="0.25">
      <c r="A12" s="32" t="s">
        <v>60</v>
      </c>
    </row>
    <row r="14" spans="1:13" x14ac:dyDescent="0.25">
      <c r="A14" t="s">
        <v>182</v>
      </c>
      <c r="H14" s="39">
        <v>0</v>
      </c>
    </row>
    <row r="15" spans="1:13" x14ac:dyDescent="0.25">
      <c r="A15" t="s">
        <v>49</v>
      </c>
      <c r="H15" s="40">
        <v>12500</v>
      </c>
    </row>
    <row r="16" spans="1:13" x14ac:dyDescent="0.25">
      <c r="H16" s="28"/>
    </row>
    <row r="17" spans="1:8" x14ac:dyDescent="0.25">
      <c r="B17" t="s">
        <v>69</v>
      </c>
      <c r="H17" s="9">
        <f>SUM(H14:H16)</f>
        <v>12500</v>
      </c>
    </row>
    <row r="18" spans="1:8" x14ac:dyDescent="0.25">
      <c r="H18" s="8"/>
    </row>
    <row r="19" spans="1:8" x14ac:dyDescent="0.25">
      <c r="A19" s="32" t="s">
        <v>23</v>
      </c>
      <c r="H19" s="8"/>
    </row>
    <row r="20" spans="1:8" x14ac:dyDescent="0.25">
      <c r="H20" s="8"/>
    </row>
    <row r="21" spans="1:8" x14ac:dyDescent="0.25">
      <c r="A21" t="s">
        <v>14</v>
      </c>
      <c r="H21" s="18">
        <v>1008516</v>
      </c>
    </row>
    <row r="22" spans="1:8" x14ac:dyDescent="0.25">
      <c r="A22" s="34" t="s">
        <v>183</v>
      </c>
      <c r="H22" s="9">
        <v>0</v>
      </c>
    </row>
    <row r="23" spans="1:8" x14ac:dyDescent="0.25">
      <c r="A23" s="34"/>
      <c r="H23" s="18"/>
    </row>
    <row r="24" spans="1:8" x14ac:dyDescent="0.25">
      <c r="H24" s="8"/>
    </row>
    <row r="25" spans="1:8" x14ac:dyDescent="0.25">
      <c r="B25" t="s">
        <v>33</v>
      </c>
      <c r="H25" s="9">
        <f>SUM(H21:H24)</f>
        <v>1008516</v>
      </c>
    </row>
    <row r="26" spans="1:8" x14ac:dyDescent="0.25">
      <c r="H26" s="8"/>
    </row>
    <row r="27" spans="1:8" x14ac:dyDescent="0.25">
      <c r="A27" t="s">
        <v>97</v>
      </c>
      <c r="H27" s="8"/>
    </row>
    <row r="28" spans="1:8" x14ac:dyDescent="0.25">
      <c r="B28" t="s">
        <v>34</v>
      </c>
      <c r="H28" s="8">
        <f>SUM(H17-H25)</f>
        <v>-996016</v>
      </c>
    </row>
    <row r="29" spans="1:8" x14ac:dyDescent="0.25">
      <c r="H29" s="8"/>
    </row>
    <row r="30" spans="1:8" x14ac:dyDescent="0.25">
      <c r="A30" s="1" t="s">
        <v>81</v>
      </c>
      <c r="H30" s="8"/>
    </row>
    <row r="31" spans="1:8" x14ac:dyDescent="0.25">
      <c r="B31" s="34" t="s">
        <v>171</v>
      </c>
      <c r="H31" s="9">
        <v>0</v>
      </c>
    </row>
    <row r="32" spans="1:8" x14ac:dyDescent="0.25">
      <c r="H32" s="8">
        <f>SUM(H31:H31)</f>
        <v>0</v>
      </c>
    </row>
    <row r="33" spans="1:10" x14ac:dyDescent="0.25">
      <c r="H33" s="8"/>
    </row>
    <row r="34" spans="1:10" x14ac:dyDescent="0.25">
      <c r="A34" t="s">
        <v>97</v>
      </c>
      <c r="H34" s="8"/>
    </row>
    <row r="35" spans="1:10" x14ac:dyDescent="0.25">
      <c r="A35" t="s">
        <v>4</v>
      </c>
      <c r="B35" t="s">
        <v>21</v>
      </c>
      <c r="H35" s="8"/>
    </row>
    <row r="36" spans="1:10" x14ac:dyDescent="0.25">
      <c r="B36" t="s">
        <v>22</v>
      </c>
      <c r="H36" s="8">
        <f>SUM(H28+H32)</f>
        <v>-996016</v>
      </c>
    </row>
    <row r="37" spans="1:10" x14ac:dyDescent="0.25">
      <c r="H37" s="8"/>
    </row>
    <row r="38" spans="1:10" x14ac:dyDescent="0.25">
      <c r="H38" s="8"/>
    </row>
    <row r="39" spans="1:10" x14ac:dyDescent="0.25">
      <c r="A39" t="s">
        <v>83</v>
      </c>
      <c r="H39" s="9">
        <v>2446134</v>
      </c>
      <c r="J39" s="8"/>
    </row>
    <row r="40" spans="1:10" x14ac:dyDescent="0.25">
      <c r="H40" s="8"/>
    </row>
    <row r="41" spans="1:10" ht="13.8" thickBot="1" x14ac:dyDescent="0.3">
      <c r="A41" t="s">
        <v>84</v>
      </c>
      <c r="H41" s="11">
        <f>SUM(H35:H39)</f>
        <v>1450118</v>
      </c>
      <c r="J41" s="27"/>
    </row>
    <row r="42" spans="1:10" ht="13.8" thickTop="1" x14ac:dyDescent="0.25"/>
    <row r="43" spans="1:10" ht="63.75" customHeight="1" x14ac:dyDescent="0.25">
      <c r="A43" s="94" t="s">
        <v>59</v>
      </c>
      <c r="B43" s="94"/>
      <c r="C43" s="94"/>
      <c r="D43" s="94"/>
      <c r="E43" s="94"/>
      <c r="F43" s="94"/>
      <c r="G43" s="94"/>
      <c r="H43" s="94"/>
    </row>
    <row r="127" ht="62.4" customHeight="1" x14ac:dyDescent="0.25"/>
  </sheetData>
  <mergeCells count="5">
    <mergeCell ref="A1:H1"/>
    <mergeCell ref="C5:G5"/>
    <mergeCell ref="A7:H7"/>
    <mergeCell ref="A10:H10"/>
    <mergeCell ref="A43:H43"/>
  </mergeCells>
  <printOptions horizontalCentered="1"/>
  <pageMargins left="1" right="1" top="1" bottom="1" header="0.3" footer="0.5"/>
  <pageSetup paperSize="5"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00000"/>
  </sheetPr>
  <dimension ref="A1:M127"/>
  <sheetViews>
    <sheetView zoomScaleNormal="100" workbookViewId="0">
      <selection activeCell="H37" sqref="H37"/>
    </sheetView>
  </sheetViews>
  <sheetFormatPr defaultRowHeight="13.2" x14ac:dyDescent="0.25"/>
  <cols>
    <col min="1" max="1" width="5.88671875" customWidth="1"/>
    <col min="7" max="7" width="15.5546875" customWidth="1"/>
    <col min="8" max="8" width="12.33203125" customWidth="1"/>
    <col min="12" max="12" width="10.109375" bestFit="1" customWidth="1"/>
    <col min="13" max="13" width="12.109375" bestFit="1" customWidth="1"/>
  </cols>
  <sheetData>
    <row r="1" spans="1:13" x14ac:dyDescent="0.25">
      <c r="A1" s="95" t="str">
        <f>SUMMARY!B3&amp;K1&amp;SUMMARY!D3&amp;SUMMARY!E3</f>
        <v>ORDINANCE NO. 6498 OF 2024</v>
      </c>
      <c r="B1" s="96"/>
      <c r="C1" s="96"/>
      <c r="D1" s="96"/>
      <c r="E1" s="96"/>
      <c r="F1" s="96"/>
      <c r="G1" s="96"/>
      <c r="H1" s="96"/>
      <c r="I1" s="5"/>
      <c r="K1" s="36">
        <f>SUMMARY!C26</f>
        <v>6498</v>
      </c>
      <c r="L1" s="8">
        <f>H30</f>
        <v>3500000</v>
      </c>
      <c r="M1" s="27">
        <f>H38</f>
        <v>43863650</v>
      </c>
    </row>
    <row r="2" spans="1:13" x14ac:dyDescent="0.25">
      <c r="A2" s="1"/>
    </row>
    <row r="3" spans="1:13" x14ac:dyDescent="0.25">
      <c r="A3" s="4" t="s">
        <v>39</v>
      </c>
      <c r="B3" s="4"/>
      <c r="C3" s="4"/>
      <c r="D3" s="4"/>
    </row>
    <row r="5" spans="1:13" ht="37.5" customHeight="1" x14ac:dyDescent="0.25">
      <c r="C5" s="101" t="s">
        <v>248</v>
      </c>
      <c r="D5" s="94"/>
      <c r="E5" s="94"/>
      <c r="F5" s="94"/>
      <c r="G5" s="94"/>
    </row>
    <row r="7" spans="1:13" ht="39.9" customHeight="1" x14ac:dyDescent="0.25">
      <c r="A7" s="101" t="s">
        <v>249</v>
      </c>
      <c r="B7" s="101"/>
      <c r="C7" s="101"/>
      <c r="D7" s="101"/>
      <c r="E7" s="101"/>
      <c r="F7" s="101"/>
      <c r="G7" s="101"/>
      <c r="H7" s="101"/>
    </row>
    <row r="10" spans="1:13" x14ac:dyDescent="0.25">
      <c r="A10" s="99" t="s">
        <v>235</v>
      </c>
      <c r="B10" s="99"/>
      <c r="C10" s="99"/>
      <c r="D10" s="99"/>
      <c r="E10" s="99"/>
      <c r="F10" s="99"/>
      <c r="G10" s="99"/>
      <c r="H10" s="99"/>
      <c r="I10" s="5"/>
    </row>
    <row r="12" spans="1:13" x14ac:dyDescent="0.25">
      <c r="A12" s="32" t="s">
        <v>60</v>
      </c>
    </row>
    <row r="14" spans="1:13" x14ac:dyDescent="0.25">
      <c r="A14" t="s">
        <v>49</v>
      </c>
      <c r="H14" s="22">
        <v>400000</v>
      </c>
    </row>
    <row r="15" spans="1:13" x14ac:dyDescent="0.25">
      <c r="A15" s="4" t="s">
        <v>148</v>
      </c>
      <c r="H15" s="30">
        <v>363000</v>
      </c>
    </row>
    <row r="16" spans="1:13" x14ac:dyDescent="0.25">
      <c r="H16" s="28"/>
    </row>
    <row r="17" spans="1:8" x14ac:dyDescent="0.25">
      <c r="B17" t="s">
        <v>69</v>
      </c>
      <c r="H17" s="9">
        <f>SUM(H14:H16)</f>
        <v>763000</v>
      </c>
    </row>
    <row r="18" spans="1:8" x14ac:dyDescent="0.25">
      <c r="H18" s="8"/>
    </row>
    <row r="19" spans="1:8" x14ac:dyDescent="0.25">
      <c r="A19" s="32" t="s">
        <v>23</v>
      </c>
      <c r="H19" s="8"/>
    </row>
    <row r="20" spans="1:8" x14ac:dyDescent="0.25">
      <c r="H20" s="8"/>
    </row>
    <row r="21" spans="1:8" x14ac:dyDescent="0.25">
      <c r="A21" t="s">
        <v>14</v>
      </c>
      <c r="H21" s="18">
        <v>10822</v>
      </c>
    </row>
    <row r="22" spans="1:8" x14ac:dyDescent="0.25">
      <c r="A22" t="s">
        <v>149</v>
      </c>
      <c r="H22" s="9">
        <v>350000</v>
      </c>
    </row>
    <row r="23" spans="1:8" x14ac:dyDescent="0.25">
      <c r="H23" s="8"/>
    </row>
    <row r="24" spans="1:8" x14ac:dyDescent="0.25">
      <c r="B24" t="s">
        <v>33</v>
      </c>
      <c r="H24" s="9">
        <f>SUM(H21:H23)</f>
        <v>360822</v>
      </c>
    </row>
    <row r="25" spans="1:8" x14ac:dyDescent="0.25">
      <c r="H25" s="8"/>
    </row>
    <row r="26" spans="1:8" x14ac:dyDescent="0.25">
      <c r="A26" t="s">
        <v>97</v>
      </c>
      <c r="H26" s="8"/>
    </row>
    <row r="27" spans="1:8" x14ac:dyDescent="0.25">
      <c r="B27" t="s">
        <v>34</v>
      </c>
      <c r="H27" s="8">
        <f>SUM(H17-H24)</f>
        <v>402178</v>
      </c>
    </row>
    <row r="28" spans="1:8" x14ac:dyDescent="0.25">
      <c r="H28" s="8"/>
    </row>
    <row r="29" spans="1:8" x14ac:dyDescent="0.25">
      <c r="A29" s="1" t="s">
        <v>81</v>
      </c>
      <c r="H29" s="8"/>
    </row>
    <row r="30" spans="1:8" x14ac:dyDescent="0.25">
      <c r="B30" s="34" t="s">
        <v>168</v>
      </c>
      <c r="H30" s="9">
        <v>3500000</v>
      </c>
    </row>
    <row r="31" spans="1:8" x14ac:dyDescent="0.25">
      <c r="H31" s="8"/>
    </row>
    <row r="32" spans="1:8" x14ac:dyDescent="0.25">
      <c r="A32" t="s">
        <v>97</v>
      </c>
      <c r="H32" s="8"/>
    </row>
    <row r="33" spans="1:8" x14ac:dyDescent="0.25">
      <c r="A33" t="s">
        <v>4</v>
      </c>
      <c r="B33" t="s">
        <v>21</v>
      </c>
      <c r="H33" s="8"/>
    </row>
    <row r="34" spans="1:8" x14ac:dyDescent="0.25">
      <c r="B34" t="s">
        <v>22</v>
      </c>
      <c r="H34" s="8">
        <f>SUM(H27+H30)</f>
        <v>3902178</v>
      </c>
    </row>
    <row r="35" spans="1:8" x14ac:dyDescent="0.25">
      <c r="H35" s="8"/>
    </row>
    <row r="36" spans="1:8" x14ac:dyDescent="0.25">
      <c r="A36" t="s">
        <v>83</v>
      </c>
      <c r="H36" s="9">
        <v>39961472</v>
      </c>
    </row>
    <row r="37" spans="1:8" x14ac:dyDescent="0.25">
      <c r="H37" s="8"/>
    </row>
    <row r="38" spans="1:8" ht="13.8" thickBot="1" x14ac:dyDescent="0.3">
      <c r="A38" t="s">
        <v>84</v>
      </c>
      <c r="H38" s="11">
        <f>SUM(H34:H36)</f>
        <v>43863650</v>
      </c>
    </row>
    <row r="39" spans="1:8" ht="13.8" thickTop="1" x14ac:dyDescent="0.25"/>
    <row r="40" spans="1:8" ht="63.75" customHeight="1" x14ac:dyDescent="0.25">
      <c r="A40" s="94" t="s">
        <v>59</v>
      </c>
      <c r="B40" s="94"/>
      <c r="C40" s="94"/>
      <c r="D40" s="94"/>
      <c r="E40" s="94"/>
      <c r="F40" s="94"/>
      <c r="G40" s="94"/>
      <c r="H40" s="94"/>
    </row>
    <row r="127" ht="62.4" customHeight="1" x14ac:dyDescent="0.25"/>
  </sheetData>
  <mergeCells count="5">
    <mergeCell ref="A40:H40"/>
    <mergeCell ref="A1:H1"/>
    <mergeCell ref="C5:G5"/>
    <mergeCell ref="A7:H7"/>
    <mergeCell ref="A10:H10"/>
  </mergeCells>
  <phoneticPr fontId="4" type="noConversion"/>
  <printOptions horizontalCentered="1"/>
  <pageMargins left="1" right="1" top="1" bottom="1" header="0.3" footer="0.5"/>
  <pageSetup paperSize="5"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A1:M127"/>
  <sheetViews>
    <sheetView topLeftCell="A2" zoomScaleNormal="100" workbookViewId="0">
      <selection activeCell="K30" sqref="K30"/>
    </sheetView>
  </sheetViews>
  <sheetFormatPr defaultRowHeight="13.2" x14ac:dyDescent="0.25"/>
  <cols>
    <col min="1" max="1" width="5.88671875" customWidth="1"/>
    <col min="7" max="7" width="15.5546875" customWidth="1"/>
    <col min="8" max="8" width="12.33203125" customWidth="1"/>
    <col min="13" max="13" width="11.109375" bestFit="1" customWidth="1"/>
  </cols>
  <sheetData>
    <row r="1" spans="1:13" x14ac:dyDescent="0.25">
      <c r="A1" s="95" t="str">
        <f>SUMMARY!B3&amp;K1&amp;SUMMARY!D3&amp;SUMMARY!E3</f>
        <v>ORDINANCE NO. 6499 OF 2024</v>
      </c>
      <c r="B1" s="96"/>
      <c r="C1" s="96"/>
      <c r="D1" s="96"/>
      <c r="E1" s="96"/>
      <c r="F1" s="96"/>
      <c r="G1" s="96"/>
      <c r="H1" s="96"/>
      <c r="I1" s="5"/>
      <c r="K1" s="36">
        <f>SUMMARY!C29</f>
        <v>6499</v>
      </c>
      <c r="M1" s="27">
        <f>H38</f>
        <v>4041366</v>
      </c>
    </row>
    <row r="2" spans="1:13" x14ac:dyDescent="0.25">
      <c r="A2" s="1"/>
    </row>
    <row r="3" spans="1:13" x14ac:dyDescent="0.25">
      <c r="A3" s="4" t="s">
        <v>39</v>
      </c>
      <c r="B3" s="4"/>
      <c r="C3" s="4"/>
      <c r="D3" s="4"/>
    </row>
    <row r="5" spans="1:13" ht="37.5" customHeight="1" x14ac:dyDescent="0.25">
      <c r="C5" s="101" t="s">
        <v>246</v>
      </c>
      <c r="D5" s="94"/>
      <c r="E5" s="94"/>
      <c r="F5" s="94"/>
      <c r="G5" s="94"/>
    </row>
    <row r="7" spans="1:13" ht="39.9" customHeight="1" x14ac:dyDescent="0.25">
      <c r="A7" s="101" t="s">
        <v>247</v>
      </c>
      <c r="B7" s="101"/>
      <c r="C7" s="101"/>
      <c r="D7" s="101"/>
      <c r="E7" s="101"/>
      <c r="F7" s="101"/>
      <c r="G7" s="101"/>
      <c r="H7" s="101"/>
    </row>
    <row r="10" spans="1:13" x14ac:dyDescent="0.25">
      <c r="A10" s="99" t="s">
        <v>235</v>
      </c>
      <c r="B10" s="99"/>
      <c r="C10" s="99"/>
      <c r="D10" s="99"/>
      <c r="E10" s="99"/>
      <c r="F10" s="99"/>
      <c r="G10" s="99"/>
      <c r="H10" s="99"/>
      <c r="I10" s="5"/>
    </row>
    <row r="12" spans="1:13" x14ac:dyDescent="0.25">
      <c r="A12" s="32" t="s">
        <v>60</v>
      </c>
    </row>
    <row r="14" spans="1:13" x14ac:dyDescent="0.25">
      <c r="A14" t="s">
        <v>61</v>
      </c>
      <c r="H14" s="7">
        <v>3338726</v>
      </c>
    </row>
    <row r="15" spans="1:13" x14ac:dyDescent="0.25">
      <c r="A15" t="s">
        <v>49</v>
      </c>
      <c r="H15" s="9">
        <v>10000</v>
      </c>
    </row>
    <row r="16" spans="1:13" x14ac:dyDescent="0.25">
      <c r="H16" s="8"/>
    </row>
    <row r="17" spans="1:8" x14ac:dyDescent="0.25">
      <c r="B17" t="s">
        <v>69</v>
      </c>
      <c r="H17" s="9">
        <f>SUM(H14:H16)</f>
        <v>3348726</v>
      </c>
    </row>
    <row r="18" spans="1:8" x14ac:dyDescent="0.25">
      <c r="H18" s="8"/>
    </row>
    <row r="19" spans="1:8" x14ac:dyDescent="0.25">
      <c r="A19" s="32" t="s">
        <v>23</v>
      </c>
      <c r="H19" s="8"/>
    </row>
    <row r="20" spans="1:8" x14ac:dyDescent="0.25">
      <c r="H20" s="8"/>
    </row>
    <row r="21" spans="1:8" x14ac:dyDescent="0.25">
      <c r="A21" t="s">
        <v>28</v>
      </c>
      <c r="H21" s="8">
        <v>100950</v>
      </c>
    </row>
    <row r="22" spans="1:8" x14ac:dyDescent="0.25">
      <c r="H22" s="8"/>
    </row>
    <row r="23" spans="1:8" x14ac:dyDescent="0.25">
      <c r="A23" t="s">
        <v>45</v>
      </c>
      <c r="H23" s="8">
        <f>166356-H21</f>
        <v>65406</v>
      </c>
    </row>
    <row r="24" spans="1:8" x14ac:dyDescent="0.25">
      <c r="H24" s="8"/>
    </row>
    <row r="25" spans="1:8" x14ac:dyDescent="0.25">
      <c r="A25" t="s">
        <v>117</v>
      </c>
      <c r="H25" s="8"/>
    </row>
    <row r="26" spans="1:8" x14ac:dyDescent="0.25">
      <c r="B26" t="s">
        <v>153</v>
      </c>
      <c r="H26" s="8">
        <v>810863</v>
      </c>
    </row>
    <row r="27" spans="1:8" x14ac:dyDescent="0.25">
      <c r="B27" t="s">
        <v>154</v>
      </c>
      <c r="H27" s="8">
        <v>799750</v>
      </c>
    </row>
    <row r="28" spans="1:8" x14ac:dyDescent="0.25">
      <c r="B28" s="4" t="s">
        <v>155</v>
      </c>
      <c r="H28" s="8">
        <v>780715</v>
      </c>
    </row>
    <row r="29" spans="1:8" x14ac:dyDescent="0.25">
      <c r="B29" s="34" t="s">
        <v>217</v>
      </c>
      <c r="H29" s="8">
        <v>1483938</v>
      </c>
    </row>
    <row r="30" spans="1:8" x14ac:dyDescent="0.25">
      <c r="H30" s="29"/>
    </row>
    <row r="31" spans="1:8" x14ac:dyDescent="0.25">
      <c r="B31" t="s">
        <v>33</v>
      </c>
      <c r="H31" s="9">
        <f>SUM(H21:H30)</f>
        <v>4041622</v>
      </c>
    </row>
    <row r="32" spans="1:8" x14ac:dyDescent="0.25">
      <c r="H32" s="8"/>
    </row>
    <row r="33" spans="1:8" x14ac:dyDescent="0.25">
      <c r="A33" t="s">
        <v>80</v>
      </c>
      <c r="H33" s="8"/>
    </row>
    <row r="34" spans="1:8" x14ac:dyDescent="0.25">
      <c r="B34" t="s">
        <v>34</v>
      </c>
      <c r="H34" s="8">
        <f>SUM(H17-H31)</f>
        <v>-692896</v>
      </c>
    </row>
    <row r="35" spans="1:8" x14ac:dyDescent="0.25">
      <c r="H35" s="8"/>
    </row>
    <row r="36" spans="1:8" x14ac:dyDescent="0.25">
      <c r="A36" t="s">
        <v>83</v>
      </c>
      <c r="H36" s="9">
        <v>4734262</v>
      </c>
    </row>
    <row r="37" spans="1:8" x14ac:dyDescent="0.25">
      <c r="H37" s="8"/>
    </row>
    <row r="38" spans="1:8" ht="13.8" thickBot="1" x14ac:dyDescent="0.3">
      <c r="A38" t="s">
        <v>84</v>
      </c>
      <c r="H38" s="11">
        <f>SUM(H34+H36)</f>
        <v>4041366</v>
      </c>
    </row>
    <row r="39" spans="1:8" ht="13.8" thickTop="1" x14ac:dyDescent="0.25"/>
    <row r="40" spans="1:8" ht="62.25" customHeight="1" x14ac:dyDescent="0.25">
      <c r="A40" s="94" t="s">
        <v>59</v>
      </c>
      <c r="B40" s="94"/>
      <c r="C40" s="94"/>
      <c r="D40" s="94"/>
      <c r="E40" s="94"/>
      <c r="F40" s="94"/>
      <c r="G40" s="94"/>
      <c r="H40" s="94"/>
    </row>
    <row r="127" ht="62.4" customHeight="1" x14ac:dyDescent="0.25"/>
  </sheetData>
  <mergeCells count="5">
    <mergeCell ref="A40:H40"/>
    <mergeCell ref="A1:H1"/>
    <mergeCell ref="C5:G5"/>
    <mergeCell ref="A7:H7"/>
    <mergeCell ref="A10:H10"/>
  </mergeCells>
  <phoneticPr fontId="4" type="noConversion"/>
  <printOptions horizontalCentered="1"/>
  <pageMargins left="1" right="1" top="1" bottom="1" header="0.3" footer="0.5"/>
  <pageSetup paperSize="5"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sheetPr>
  <dimension ref="A1:M127"/>
  <sheetViews>
    <sheetView zoomScaleNormal="100" workbookViewId="0">
      <selection activeCell="H36" sqref="H36"/>
    </sheetView>
  </sheetViews>
  <sheetFormatPr defaultRowHeight="13.2" x14ac:dyDescent="0.25"/>
  <cols>
    <col min="1" max="1" width="5.88671875" customWidth="1"/>
    <col min="7" max="7" width="15.5546875" customWidth="1"/>
    <col min="8" max="8" width="12.33203125" customWidth="1"/>
    <col min="12" max="12" width="9.33203125" bestFit="1" customWidth="1"/>
    <col min="13" max="13" width="9.5546875" bestFit="1" customWidth="1"/>
  </cols>
  <sheetData>
    <row r="1" spans="1:13" x14ac:dyDescent="0.25">
      <c r="A1" s="95" t="str">
        <f>SUMMARY!B3&amp;K1&amp;SUMMARY!D3&amp;SUMMARY!E3</f>
        <v>ORDINANCE NO. 6500 OF 2024</v>
      </c>
      <c r="B1" s="96"/>
      <c r="C1" s="96"/>
      <c r="D1" s="96"/>
      <c r="E1" s="96"/>
      <c r="F1" s="96"/>
      <c r="G1" s="96"/>
      <c r="H1" s="96"/>
      <c r="I1" s="5"/>
      <c r="K1" s="36">
        <f>SUMMARY!C31</f>
        <v>6500</v>
      </c>
      <c r="L1" s="8">
        <f>H28</f>
        <v>0</v>
      </c>
      <c r="M1" s="27">
        <f>H37</f>
        <v>247123</v>
      </c>
    </row>
    <row r="2" spans="1:13" x14ac:dyDescent="0.25">
      <c r="A2" s="1"/>
    </row>
    <row r="3" spans="1:13" x14ac:dyDescent="0.25">
      <c r="A3" s="4" t="s">
        <v>39</v>
      </c>
      <c r="B3" s="4"/>
      <c r="C3" s="4"/>
      <c r="D3" s="4"/>
    </row>
    <row r="5" spans="1:13" ht="37.5" customHeight="1" x14ac:dyDescent="0.25">
      <c r="C5" s="101" t="s">
        <v>244</v>
      </c>
      <c r="D5" s="94"/>
      <c r="E5" s="94"/>
      <c r="F5" s="94"/>
      <c r="G5" s="94"/>
    </row>
    <row r="7" spans="1:13" ht="39.9" customHeight="1" x14ac:dyDescent="0.25">
      <c r="A7" s="101" t="s">
        <v>245</v>
      </c>
      <c r="B7" s="101"/>
      <c r="C7" s="101"/>
      <c r="D7" s="101"/>
      <c r="E7" s="101"/>
      <c r="F7" s="101"/>
      <c r="G7" s="101"/>
      <c r="H7" s="101"/>
    </row>
    <row r="10" spans="1:13" x14ac:dyDescent="0.25">
      <c r="A10" s="99" t="s">
        <v>235</v>
      </c>
      <c r="B10" s="99"/>
      <c r="C10" s="99"/>
      <c r="D10" s="99"/>
      <c r="E10" s="99"/>
      <c r="F10" s="99"/>
      <c r="G10" s="99"/>
      <c r="H10" s="99"/>
      <c r="I10" s="5"/>
    </row>
    <row r="12" spans="1:13" x14ac:dyDescent="0.25">
      <c r="A12" s="32" t="s">
        <v>60</v>
      </c>
    </row>
    <row r="14" spans="1:13" x14ac:dyDescent="0.25">
      <c r="A14" t="s">
        <v>49</v>
      </c>
      <c r="G14" s="8"/>
      <c r="H14" s="19">
        <v>8500</v>
      </c>
    </row>
    <row r="15" spans="1:13" x14ac:dyDescent="0.25">
      <c r="G15" s="8"/>
      <c r="H15" s="8"/>
    </row>
    <row r="16" spans="1:13" x14ac:dyDescent="0.25">
      <c r="B16" t="s">
        <v>69</v>
      </c>
      <c r="G16" s="8"/>
      <c r="H16" s="9">
        <f>SUM(H14:H15)</f>
        <v>8500</v>
      </c>
    </row>
    <row r="17" spans="1:8" x14ac:dyDescent="0.25">
      <c r="G17" s="8"/>
      <c r="H17" s="8"/>
    </row>
    <row r="18" spans="1:8" x14ac:dyDescent="0.25">
      <c r="A18" s="32" t="s">
        <v>23</v>
      </c>
      <c r="G18" s="8"/>
      <c r="H18" s="8"/>
    </row>
    <row r="19" spans="1:8" x14ac:dyDescent="0.25">
      <c r="G19" s="8"/>
      <c r="H19" s="8"/>
    </row>
    <row r="20" spans="1:8" x14ac:dyDescent="0.25">
      <c r="A20" t="s">
        <v>118</v>
      </c>
      <c r="G20" s="8"/>
      <c r="H20" s="9">
        <v>9181</v>
      </c>
    </row>
    <row r="21" spans="1:8" x14ac:dyDescent="0.25">
      <c r="G21" s="8"/>
      <c r="H21" s="8"/>
    </row>
    <row r="22" spans="1:8" x14ac:dyDescent="0.25">
      <c r="B22" t="s">
        <v>33</v>
      </c>
      <c r="G22" s="8"/>
      <c r="H22" s="9">
        <f>SUM(H20:H21)</f>
        <v>9181</v>
      </c>
    </row>
    <row r="23" spans="1:8" x14ac:dyDescent="0.25">
      <c r="G23" s="8"/>
      <c r="H23" s="8"/>
    </row>
    <row r="24" spans="1:8" x14ac:dyDescent="0.25">
      <c r="A24" t="s">
        <v>80</v>
      </c>
      <c r="G24" s="8"/>
      <c r="H24" s="8"/>
    </row>
    <row r="25" spans="1:8" x14ac:dyDescent="0.25">
      <c r="B25" t="s">
        <v>34</v>
      </c>
      <c r="G25" s="8"/>
      <c r="H25" s="8">
        <f>SUM(H16-H22)</f>
        <v>-681</v>
      </c>
    </row>
    <row r="26" spans="1:8" x14ac:dyDescent="0.25">
      <c r="A26" t="s">
        <v>3</v>
      </c>
      <c r="G26" s="8"/>
      <c r="H26" s="8"/>
    </row>
    <row r="27" spans="1:8" x14ac:dyDescent="0.25">
      <c r="A27" s="1" t="s">
        <v>93</v>
      </c>
      <c r="G27" s="8"/>
      <c r="H27" s="8"/>
    </row>
    <row r="28" spans="1:8" x14ac:dyDescent="0.25">
      <c r="B28" t="s">
        <v>37</v>
      </c>
      <c r="G28" s="8"/>
      <c r="H28" s="69">
        <v>0</v>
      </c>
    </row>
    <row r="29" spans="1:8" x14ac:dyDescent="0.25">
      <c r="G29" s="8"/>
      <c r="H29" s="8"/>
    </row>
    <row r="30" spans="1:8" x14ac:dyDescent="0.25">
      <c r="A30" t="s">
        <v>82</v>
      </c>
      <c r="G30" s="8"/>
      <c r="H30" s="8"/>
    </row>
    <row r="31" spans="1:8" x14ac:dyDescent="0.25">
      <c r="B31" t="s">
        <v>21</v>
      </c>
      <c r="G31" s="8"/>
      <c r="H31" s="8"/>
    </row>
    <row r="32" spans="1:8" x14ac:dyDescent="0.25">
      <c r="B32" t="s">
        <v>22</v>
      </c>
      <c r="G32" s="8"/>
      <c r="H32" s="8">
        <f>SUM(H25+H28)</f>
        <v>-681</v>
      </c>
    </row>
    <row r="33" spans="1:8" x14ac:dyDescent="0.25">
      <c r="G33" s="8"/>
      <c r="H33" s="8"/>
    </row>
    <row r="34" spans="1:8" x14ac:dyDescent="0.25">
      <c r="G34" s="8"/>
      <c r="H34" s="8"/>
    </row>
    <row r="35" spans="1:8" x14ac:dyDescent="0.25">
      <c r="A35" t="s">
        <v>83</v>
      </c>
      <c r="G35" s="8"/>
      <c r="H35" s="9">
        <v>247804</v>
      </c>
    </row>
    <row r="36" spans="1:8" x14ac:dyDescent="0.25">
      <c r="G36" s="8"/>
      <c r="H36" s="8"/>
    </row>
    <row r="37" spans="1:8" ht="13.8" thickBot="1" x14ac:dyDescent="0.3">
      <c r="A37" t="s">
        <v>84</v>
      </c>
      <c r="G37" s="8"/>
      <c r="H37" s="11">
        <f>SUM(H32+H35)</f>
        <v>247123</v>
      </c>
    </row>
    <row r="38" spans="1:8" ht="13.8" thickTop="1" x14ac:dyDescent="0.25"/>
    <row r="39" spans="1:8" ht="63" customHeight="1" x14ac:dyDescent="0.25">
      <c r="A39" s="94" t="s">
        <v>59</v>
      </c>
      <c r="B39" s="94"/>
      <c r="C39" s="94"/>
      <c r="D39" s="94"/>
      <c r="E39" s="94"/>
      <c r="F39" s="94"/>
      <c r="G39" s="94"/>
      <c r="H39" s="94"/>
    </row>
    <row r="127" ht="62.4" customHeight="1" x14ac:dyDescent="0.25"/>
  </sheetData>
  <mergeCells count="5">
    <mergeCell ref="A39:H39"/>
    <mergeCell ref="A1:H1"/>
    <mergeCell ref="C5:G5"/>
    <mergeCell ref="A7:H7"/>
    <mergeCell ref="A10:H10"/>
  </mergeCells>
  <phoneticPr fontId="4" type="noConversion"/>
  <printOptions horizontalCentered="1"/>
  <pageMargins left="1" right="1" top="1" bottom="1" header="0.3" footer="0.5"/>
  <pageSetup paperSize="5"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sheetPr>
  <dimension ref="A1:M127"/>
  <sheetViews>
    <sheetView zoomScaleNormal="100" workbookViewId="0">
      <selection activeCell="H37" sqref="H37"/>
    </sheetView>
  </sheetViews>
  <sheetFormatPr defaultRowHeight="13.2" x14ac:dyDescent="0.25"/>
  <cols>
    <col min="1" max="1" width="5.88671875" customWidth="1"/>
    <col min="7" max="7" width="15.5546875" customWidth="1"/>
    <col min="8" max="8" width="12.33203125" customWidth="1"/>
    <col min="12" max="12" width="9.33203125" bestFit="1" customWidth="1"/>
    <col min="13" max="13" width="11.109375" bestFit="1" customWidth="1"/>
  </cols>
  <sheetData>
    <row r="1" spans="1:13" x14ac:dyDescent="0.25">
      <c r="A1" s="95" t="str">
        <f>SUMMARY!B3&amp;K1&amp;SUMMARY!D3&amp;SUMMARY!E3</f>
        <v>ORDINANCE NO. 6501 OF 2024</v>
      </c>
      <c r="B1" s="96"/>
      <c r="C1" s="96"/>
      <c r="D1" s="96"/>
      <c r="E1" s="96"/>
      <c r="F1" s="96"/>
      <c r="G1" s="96"/>
      <c r="H1" s="96"/>
      <c r="I1" s="5"/>
      <c r="K1" s="36">
        <f>SUMMARY!C32</f>
        <v>6501</v>
      </c>
      <c r="L1" s="8">
        <f>H29</f>
        <v>0</v>
      </c>
      <c r="M1" s="27">
        <f>H38</f>
        <v>2524223</v>
      </c>
    </row>
    <row r="2" spans="1:13" x14ac:dyDescent="0.25">
      <c r="A2" s="1"/>
    </row>
    <row r="3" spans="1:13" x14ac:dyDescent="0.25">
      <c r="A3" s="4" t="s">
        <v>39</v>
      </c>
      <c r="B3" s="4"/>
      <c r="C3" s="4"/>
      <c r="D3" s="4"/>
    </row>
    <row r="5" spans="1:13" ht="37.5" customHeight="1" x14ac:dyDescent="0.25">
      <c r="C5" s="101" t="s">
        <v>242</v>
      </c>
      <c r="D5" s="94"/>
      <c r="E5" s="94"/>
      <c r="F5" s="94"/>
      <c r="G5" s="94"/>
    </row>
    <row r="7" spans="1:13" ht="39.9" customHeight="1" x14ac:dyDescent="0.25">
      <c r="A7" s="101" t="s">
        <v>243</v>
      </c>
      <c r="B7" s="101"/>
      <c r="C7" s="101"/>
      <c r="D7" s="101"/>
      <c r="E7" s="101"/>
      <c r="F7" s="101"/>
      <c r="G7" s="101"/>
      <c r="H7" s="101"/>
    </row>
    <row r="10" spans="1:13" x14ac:dyDescent="0.25">
      <c r="A10" s="99" t="s">
        <v>235</v>
      </c>
      <c r="B10" s="99"/>
      <c r="C10" s="99"/>
      <c r="D10" s="99"/>
      <c r="E10" s="99"/>
      <c r="F10" s="99"/>
      <c r="G10" s="99"/>
      <c r="H10" s="99"/>
      <c r="I10" s="5"/>
    </row>
    <row r="12" spans="1:13" x14ac:dyDescent="0.25">
      <c r="A12" s="32" t="s">
        <v>60</v>
      </c>
    </row>
    <row r="14" spans="1:13" x14ac:dyDescent="0.25">
      <c r="A14" t="s">
        <v>49</v>
      </c>
      <c r="G14" s="8"/>
      <c r="H14" s="19">
        <v>15000</v>
      </c>
    </row>
    <row r="15" spans="1:13" x14ac:dyDescent="0.25">
      <c r="G15" s="8"/>
      <c r="H15" s="8"/>
    </row>
    <row r="16" spans="1:13" x14ac:dyDescent="0.25">
      <c r="B16" t="s">
        <v>69</v>
      </c>
      <c r="G16" s="8"/>
      <c r="H16" s="9">
        <f>SUM(H14:H15)</f>
        <v>15000</v>
      </c>
    </row>
    <row r="17" spans="1:8" x14ac:dyDescent="0.25">
      <c r="G17" s="8"/>
      <c r="H17" s="8"/>
    </row>
    <row r="18" spans="1:8" x14ac:dyDescent="0.25">
      <c r="A18" s="32" t="s">
        <v>23</v>
      </c>
      <c r="G18" s="8"/>
      <c r="H18" s="8"/>
    </row>
    <row r="19" spans="1:8" x14ac:dyDescent="0.25">
      <c r="G19" s="8"/>
      <c r="H19" s="8"/>
    </row>
    <row r="20" spans="1:8" x14ac:dyDescent="0.25">
      <c r="A20" t="s">
        <v>118</v>
      </c>
      <c r="G20" s="8"/>
      <c r="H20" s="9">
        <v>0</v>
      </c>
    </row>
    <row r="21" spans="1:8" x14ac:dyDescent="0.25">
      <c r="G21" s="8"/>
      <c r="H21" s="8"/>
    </row>
    <row r="22" spans="1:8" x14ac:dyDescent="0.25">
      <c r="B22" t="s">
        <v>33</v>
      </c>
      <c r="G22" s="8"/>
      <c r="H22" s="9">
        <f>SUM(H20:H21)</f>
        <v>0</v>
      </c>
    </row>
    <row r="23" spans="1:8" x14ac:dyDescent="0.25">
      <c r="G23" s="8"/>
      <c r="H23" s="8"/>
    </row>
    <row r="24" spans="1:8" x14ac:dyDescent="0.25">
      <c r="A24" t="s">
        <v>80</v>
      </c>
      <c r="G24" s="8"/>
      <c r="H24" s="8"/>
    </row>
    <row r="25" spans="1:8" x14ac:dyDescent="0.25">
      <c r="B25" t="s">
        <v>34</v>
      </c>
      <c r="G25" s="8"/>
      <c r="H25" s="8">
        <f>SUM(H16-H22)</f>
        <v>15000</v>
      </c>
    </row>
    <row r="26" spans="1:8" x14ac:dyDescent="0.25">
      <c r="A26" t="s">
        <v>3</v>
      </c>
      <c r="G26" s="8"/>
      <c r="H26" s="8"/>
    </row>
    <row r="27" spans="1:8" x14ac:dyDescent="0.25">
      <c r="A27" s="1" t="s">
        <v>93</v>
      </c>
      <c r="G27" s="8"/>
      <c r="H27" s="8"/>
    </row>
    <row r="28" spans="1:8" x14ac:dyDescent="0.25">
      <c r="A28" s="1"/>
      <c r="B28" t="s">
        <v>159</v>
      </c>
      <c r="G28" s="8"/>
      <c r="H28" s="8"/>
    </row>
    <row r="29" spans="1:8" x14ac:dyDescent="0.25">
      <c r="B29" t="s">
        <v>37</v>
      </c>
      <c r="G29" s="8"/>
      <c r="H29" s="8">
        <v>0</v>
      </c>
    </row>
    <row r="30" spans="1:8" x14ac:dyDescent="0.25">
      <c r="G30" s="8"/>
    </row>
    <row r="31" spans="1:8" x14ac:dyDescent="0.25">
      <c r="A31" t="s">
        <v>82</v>
      </c>
      <c r="G31" s="8"/>
      <c r="H31" s="8"/>
    </row>
    <row r="32" spans="1:8" x14ac:dyDescent="0.25">
      <c r="B32" t="s">
        <v>21</v>
      </c>
      <c r="G32" s="8"/>
      <c r="H32" s="8"/>
    </row>
    <row r="33" spans="1:8" x14ac:dyDescent="0.25">
      <c r="B33" t="s">
        <v>22</v>
      </c>
      <c r="G33" s="8"/>
      <c r="H33" s="8">
        <f>H25+H29</f>
        <v>15000</v>
      </c>
    </row>
    <row r="34" spans="1:8" x14ac:dyDescent="0.25">
      <c r="G34" s="8"/>
      <c r="H34" s="8"/>
    </row>
    <row r="35" spans="1:8" x14ac:dyDescent="0.25">
      <c r="G35" s="8"/>
      <c r="H35" s="8"/>
    </row>
    <row r="36" spans="1:8" x14ac:dyDescent="0.25">
      <c r="A36" t="s">
        <v>83</v>
      </c>
      <c r="G36" s="8"/>
      <c r="H36" s="9">
        <v>2509223</v>
      </c>
    </row>
    <row r="37" spans="1:8" x14ac:dyDescent="0.25">
      <c r="G37" s="8"/>
      <c r="H37" s="8"/>
    </row>
    <row r="38" spans="1:8" ht="13.8" thickBot="1" x14ac:dyDescent="0.3">
      <c r="A38" t="s">
        <v>84</v>
      </c>
      <c r="G38" s="8"/>
      <c r="H38" s="11">
        <f>SUM(H33+H36)</f>
        <v>2524223</v>
      </c>
    </row>
    <row r="39" spans="1:8" ht="13.8" thickTop="1" x14ac:dyDescent="0.25"/>
    <row r="40" spans="1:8" ht="63" customHeight="1" x14ac:dyDescent="0.25">
      <c r="A40" s="94" t="s">
        <v>59</v>
      </c>
      <c r="B40" s="94"/>
      <c r="C40" s="94"/>
      <c r="D40" s="94"/>
      <c r="E40" s="94"/>
      <c r="F40" s="94"/>
      <c r="G40" s="94"/>
      <c r="H40" s="94"/>
    </row>
    <row r="127" ht="62.4" customHeight="1" x14ac:dyDescent="0.25"/>
  </sheetData>
  <mergeCells count="5">
    <mergeCell ref="A1:H1"/>
    <mergeCell ref="C5:G5"/>
    <mergeCell ref="A7:H7"/>
    <mergeCell ref="A10:H10"/>
    <mergeCell ref="A40:H40"/>
  </mergeCells>
  <printOptions horizontalCentered="1"/>
  <pageMargins left="1" right="1" top="1" bottom="1" header="0.3" footer="0.5"/>
  <pageSetup paperSize="5"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EEF12-C876-4F34-B179-64C3CD0B7B60}">
  <sheetPr>
    <tabColor rgb="FFFFFF00"/>
  </sheetPr>
  <dimension ref="A1:M127"/>
  <sheetViews>
    <sheetView zoomScaleNormal="100" workbookViewId="0">
      <selection activeCell="H37" sqref="H37"/>
    </sheetView>
  </sheetViews>
  <sheetFormatPr defaultRowHeight="13.2" x14ac:dyDescent="0.25"/>
  <cols>
    <col min="1" max="1" width="5.88671875" customWidth="1"/>
    <col min="7" max="7" width="15.5546875" customWidth="1"/>
    <col min="8" max="8" width="12.33203125" customWidth="1"/>
    <col min="12" max="12" width="10.88671875" bestFit="1" customWidth="1"/>
    <col min="13" max="13" width="12.109375" bestFit="1" customWidth="1"/>
  </cols>
  <sheetData>
    <row r="1" spans="1:13" x14ac:dyDescent="0.25">
      <c r="A1" s="95" t="str">
        <f>SUMMARY!B3&amp;K1&amp;SUMMARY!D3&amp;SUMMARY!E3</f>
        <v>ORDINANCE NO. 6502 OF 2024</v>
      </c>
      <c r="B1" s="96"/>
      <c r="C1" s="96"/>
      <c r="D1" s="96"/>
      <c r="E1" s="96"/>
      <c r="F1" s="96"/>
      <c r="G1" s="96"/>
      <c r="H1" s="96"/>
      <c r="I1" s="41"/>
      <c r="K1" s="36">
        <f>SUMMARY!C33</f>
        <v>6502</v>
      </c>
      <c r="L1" s="8">
        <f>H29</f>
        <v>-7775000</v>
      </c>
      <c r="M1" s="27">
        <f>H38</f>
        <v>6865159</v>
      </c>
    </row>
    <row r="2" spans="1:13" x14ac:dyDescent="0.25">
      <c r="A2" s="1"/>
    </row>
    <row r="3" spans="1:13" x14ac:dyDescent="0.25">
      <c r="A3" s="4" t="s">
        <v>39</v>
      </c>
      <c r="B3" s="4"/>
      <c r="C3" s="4"/>
      <c r="D3" s="4"/>
    </row>
    <row r="5" spans="1:13" ht="37.5" customHeight="1" x14ac:dyDescent="0.25">
      <c r="C5" s="98" t="s">
        <v>240</v>
      </c>
      <c r="D5" s="94"/>
      <c r="E5" s="94"/>
      <c r="F5" s="94"/>
      <c r="G5" s="94"/>
    </row>
    <row r="7" spans="1:13" ht="39.9" customHeight="1" x14ac:dyDescent="0.25">
      <c r="A7" s="98" t="s">
        <v>241</v>
      </c>
      <c r="B7" s="98"/>
      <c r="C7" s="98"/>
      <c r="D7" s="98"/>
      <c r="E7" s="98"/>
      <c r="F7" s="98"/>
      <c r="G7" s="98"/>
      <c r="H7" s="98"/>
    </row>
    <row r="10" spans="1:13" x14ac:dyDescent="0.25">
      <c r="A10" s="99" t="s">
        <v>235</v>
      </c>
      <c r="B10" s="99"/>
      <c r="C10" s="99"/>
      <c r="D10" s="99"/>
      <c r="E10" s="99"/>
      <c r="F10" s="99"/>
      <c r="G10" s="99"/>
      <c r="H10" s="99"/>
      <c r="I10" s="41"/>
    </row>
    <row r="12" spans="1:13" x14ac:dyDescent="0.25">
      <c r="A12" s="32" t="s">
        <v>60</v>
      </c>
    </row>
    <row r="13" spans="1:13" x14ac:dyDescent="0.25">
      <c r="D13" s="54"/>
      <c r="E13" s="54"/>
      <c r="F13" s="54"/>
      <c r="G13" s="54"/>
      <c r="H13" s="54"/>
    </row>
    <row r="14" spans="1:13" x14ac:dyDescent="0.25">
      <c r="A14" t="s">
        <v>49</v>
      </c>
      <c r="D14" s="54"/>
      <c r="E14" s="54"/>
      <c r="F14" s="54"/>
      <c r="G14" s="55"/>
      <c r="H14" s="56">
        <v>40000</v>
      </c>
    </row>
    <row r="15" spans="1:13" x14ac:dyDescent="0.25">
      <c r="D15" s="54"/>
      <c r="E15" s="54"/>
      <c r="F15" s="54"/>
      <c r="G15" s="55"/>
      <c r="H15" s="55"/>
    </row>
    <row r="16" spans="1:13" x14ac:dyDescent="0.25">
      <c r="B16" t="s">
        <v>69</v>
      </c>
      <c r="D16" s="54"/>
      <c r="E16" s="54"/>
      <c r="F16" s="54"/>
      <c r="G16" s="55"/>
      <c r="H16" s="57">
        <f>SUM(H14:H15)</f>
        <v>40000</v>
      </c>
    </row>
    <row r="17" spans="1:8" x14ac:dyDescent="0.25">
      <c r="D17" s="54"/>
      <c r="E17" s="54"/>
      <c r="F17" s="54"/>
      <c r="G17" s="55"/>
      <c r="H17" s="55"/>
    </row>
    <row r="18" spans="1:8" x14ac:dyDescent="0.25">
      <c r="A18" s="32" t="s">
        <v>23</v>
      </c>
      <c r="D18" s="54"/>
      <c r="E18" s="54"/>
      <c r="F18" s="54"/>
      <c r="G18" s="55"/>
      <c r="H18" s="55"/>
    </row>
    <row r="19" spans="1:8" x14ac:dyDescent="0.25">
      <c r="D19" s="54"/>
      <c r="E19" s="54"/>
      <c r="F19" s="54"/>
      <c r="G19" s="55"/>
      <c r="H19" s="55"/>
    </row>
    <row r="20" spans="1:8" x14ac:dyDescent="0.25">
      <c r="A20" t="s">
        <v>118</v>
      </c>
      <c r="D20" s="54"/>
      <c r="E20" s="54"/>
      <c r="F20" s="54"/>
      <c r="G20" s="55"/>
      <c r="H20" s="57">
        <v>0</v>
      </c>
    </row>
    <row r="21" spans="1:8" x14ac:dyDescent="0.25">
      <c r="D21" s="54"/>
      <c r="E21" s="54"/>
      <c r="F21" s="54"/>
      <c r="G21" s="55"/>
      <c r="H21" s="55"/>
    </row>
    <row r="22" spans="1:8" x14ac:dyDescent="0.25">
      <c r="B22" t="s">
        <v>33</v>
      </c>
      <c r="D22" s="54"/>
      <c r="E22" s="54"/>
      <c r="F22" s="54"/>
      <c r="G22" s="55"/>
      <c r="H22" s="57">
        <f>SUM(H20:H21)</f>
        <v>0</v>
      </c>
    </row>
    <row r="23" spans="1:8" x14ac:dyDescent="0.25">
      <c r="D23" s="54"/>
      <c r="E23" s="54"/>
      <c r="F23" s="54"/>
      <c r="G23" s="55"/>
      <c r="H23" s="55"/>
    </row>
    <row r="24" spans="1:8" x14ac:dyDescent="0.25">
      <c r="A24" t="s">
        <v>80</v>
      </c>
      <c r="D24" s="54"/>
      <c r="E24" s="54"/>
      <c r="F24" s="54"/>
      <c r="G24" s="55"/>
      <c r="H24" s="55"/>
    </row>
    <row r="25" spans="1:8" x14ac:dyDescent="0.25">
      <c r="B25" t="s">
        <v>34</v>
      </c>
      <c r="D25" s="54"/>
      <c r="E25" s="54"/>
      <c r="F25" s="54"/>
      <c r="G25" s="55"/>
      <c r="H25" s="55">
        <f>SUM(H16-H22)</f>
        <v>40000</v>
      </c>
    </row>
    <row r="26" spans="1:8" x14ac:dyDescent="0.25">
      <c r="A26" t="s">
        <v>3</v>
      </c>
      <c r="D26" s="54"/>
      <c r="E26" s="54"/>
      <c r="F26" s="54"/>
      <c r="G26" s="55"/>
      <c r="H26" s="55"/>
    </row>
    <row r="27" spans="1:8" x14ac:dyDescent="0.25">
      <c r="A27" s="1" t="s">
        <v>93</v>
      </c>
      <c r="D27" s="54"/>
      <c r="E27" s="54"/>
      <c r="F27" s="54"/>
      <c r="G27" s="55"/>
      <c r="H27" s="55"/>
    </row>
    <row r="28" spans="1:8" x14ac:dyDescent="0.25">
      <c r="A28" s="1"/>
      <c r="B28" s="34" t="s">
        <v>218</v>
      </c>
      <c r="D28" s="54"/>
      <c r="E28" s="54"/>
      <c r="F28" s="54"/>
      <c r="G28" s="55"/>
      <c r="H28" s="55"/>
    </row>
    <row r="29" spans="1:8" x14ac:dyDescent="0.25">
      <c r="B29" t="s">
        <v>37</v>
      </c>
      <c r="D29" s="54"/>
      <c r="E29" s="54"/>
      <c r="F29" s="54"/>
      <c r="G29" s="55"/>
      <c r="H29" s="55">
        <v>-7775000</v>
      </c>
    </row>
    <row r="30" spans="1:8" x14ac:dyDescent="0.25">
      <c r="D30" s="54"/>
      <c r="E30" s="54"/>
      <c r="F30" s="54"/>
      <c r="G30" s="55"/>
      <c r="H30" s="54"/>
    </row>
    <row r="31" spans="1:8" x14ac:dyDescent="0.25">
      <c r="A31" t="s">
        <v>82</v>
      </c>
      <c r="D31" s="54"/>
      <c r="E31" s="54"/>
      <c r="F31" s="54"/>
      <c r="G31" s="55"/>
      <c r="H31" s="55"/>
    </row>
    <row r="32" spans="1:8" x14ac:dyDescent="0.25">
      <c r="B32" t="s">
        <v>21</v>
      </c>
      <c r="D32" s="54"/>
      <c r="E32" s="54"/>
      <c r="F32" s="54"/>
      <c r="G32" s="55"/>
      <c r="H32" s="55"/>
    </row>
    <row r="33" spans="1:8" x14ac:dyDescent="0.25">
      <c r="B33" t="s">
        <v>22</v>
      </c>
      <c r="D33" s="54"/>
      <c r="E33" s="54"/>
      <c r="F33" s="54"/>
      <c r="G33" s="55"/>
      <c r="H33" s="55">
        <f>H25+H29</f>
        <v>-7735000</v>
      </c>
    </row>
    <row r="34" spans="1:8" x14ac:dyDescent="0.25">
      <c r="D34" s="54"/>
      <c r="E34" s="54"/>
      <c r="F34" s="54"/>
      <c r="G34" s="55"/>
      <c r="H34" s="55"/>
    </row>
    <row r="35" spans="1:8" x14ac:dyDescent="0.25">
      <c r="D35" s="54"/>
      <c r="E35" s="54"/>
      <c r="F35" s="54"/>
      <c r="G35" s="55"/>
      <c r="H35" s="55"/>
    </row>
    <row r="36" spans="1:8" x14ac:dyDescent="0.25">
      <c r="A36" t="s">
        <v>83</v>
      </c>
      <c r="D36" s="54"/>
      <c r="E36" s="54"/>
      <c r="F36" s="54"/>
      <c r="G36" s="55"/>
      <c r="H36" s="57">
        <v>14600159</v>
      </c>
    </row>
    <row r="37" spans="1:8" x14ac:dyDescent="0.25">
      <c r="D37" s="54"/>
      <c r="E37" s="54"/>
      <c r="F37" s="54"/>
      <c r="G37" s="55"/>
      <c r="H37" s="55"/>
    </row>
    <row r="38" spans="1:8" ht="13.8" thickBot="1" x14ac:dyDescent="0.3">
      <c r="A38" t="s">
        <v>84</v>
      </c>
      <c r="D38" s="54"/>
      <c r="E38" s="54"/>
      <c r="F38" s="54"/>
      <c r="G38" s="55"/>
      <c r="H38" s="58">
        <f>SUM(H33+H36)</f>
        <v>6865159</v>
      </c>
    </row>
    <row r="39" spans="1:8" ht="13.8" thickTop="1" x14ac:dyDescent="0.25">
      <c r="D39" s="54"/>
      <c r="E39" s="54"/>
      <c r="F39" s="54"/>
      <c r="G39" s="54"/>
      <c r="H39" s="54"/>
    </row>
    <row r="40" spans="1:8" ht="63" customHeight="1" x14ac:dyDescent="0.25">
      <c r="A40" s="94" t="s">
        <v>59</v>
      </c>
      <c r="B40" s="94"/>
      <c r="C40" s="94"/>
      <c r="D40" s="94"/>
      <c r="E40" s="94"/>
      <c r="F40" s="94"/>
      <c r="G40" s="94"/>
      <c r="H40" s="94"/>
    </row>
    <row r="127" ht="62.4" customHeight="1" x14ac:dyDescent="0.25"/>
  </sheetData>
  <mergeCells count="5">
    <mergeCell ref="A1:H1"/>
    <mergeCell ref="C5:G5"/>
    <mergeCell ref="A7:H7"/>
    <mergeCell ref="A10:H10"/>
    <mergeCell ref="A40:H40"/>
  </mergeCells>
  <printOptions horizontalCentered="1"/>
  <pageMargins left="1" right="1" top="1" bottom="1" header="0.3" footer="0.5"/>
  <pageSetup paperSize="5"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M127"/>
  <sheetViews>
    <sheetView zoomScaleNormal="100" workbookViewId="0">
      <selection activeCell="H31" sqref="H31"/>
    </sheetView>
  </sheetViews>
  <sheetFormatPr defaultRowHeight="13.2" x14ac:dyDescent="0.25"/>
  <cols>
    <col min="1" max="1" width="5.88671875" customWidth="1"/>
    <col min="7" max="7" width="15.5546875" customWidth="1"/>
    <col min="8" max="8" width="12.33203125" customWidth="1"/>
    <col min="13" max="13" width="11.109375" bestFit="1" customWidth="1"/>
  </cols>
  <sheetData>
    <row r="1" spans="1:13" x14ac:dyDescent="0.25">
      <c r="A1" s="95" t="str">
        <f>SUMMARY!B3&amp;K1&amp;SUMMARY!D3&amp;SUMMARY!E3</f>
        <v>ORDINANCE NO. 6503 OF 2024</v>
      </c>
      <c r="B1" s="96"/>
      <c r="C1" s="96"/>
      <c r="D1" s="96"/>
      <c r="E1" s="96"/>
      <c r="F1" s="96"/>
      <c r="G1" s="96"/>
      <c r="H1" s="96"/>
      <c r="I1" s="5"/>
      <c r="K1" s="36">
        <f>SUMMARY!C38</f>
        <v>6503</v>
      </c>
      <c r="M1" s="27">
        <f>H32</f>
        <v>1883030</v>
      </c>
    </row>
    <row r="2" spans="1:13" x14ac:dyDescent="0.25">
      <c r="A2" s="1"/>
    </row>
    <row r="3" spans="1:13" x14ac:dyDescent="0.25">
      <c r="A3" s="4" t="s">
        <v>39</v>
      </c>
      <c r="B3" s="4"/>
      <c r="C3" s="4"/>
      <c r="D3" s="4"/>
    </row>
    <row r="5" spans="1:13" ht="37.5" customHeight="1" x14ac:dyDescent="0.25">
      <c r="C5" s="101" t="s">
        <v>238</v>
      </c>
      <c r="D5" s="94"/>
      <c r="E5" s="94"/>
      <c r="F5" s="94"/>
      <c r="G5" s="94"/>
    </row>
    <row r="7" spans="1:13" ht="39.9" customHeight="1" x14ac:dyDescent="0.25">
      <c r="A7" s="101" t="s">
        <v>239</v>
      </c>
      <c r="B7" s="101"/>
      <c r="C7" s="101"/>
      <c r="D7" s="101"/>
      <c r="E7" s="101"/>
      <c r="F7" s="101"/>
      <c r="G7" s="101"/>
      <c r="H7" s="101"/>
    </row>
    <row r="10" spans="1:13" x14ac:dyDescent="0.25">
      <c r="A10" s="99" t="s">
        <v>235</v>
      </c>
      <c r="B10" s="99"/>
      <c r="C10" s="99"/>
      <c r="D10" s="99"/>
      <c r="E10" s="99"/>
      <c r="F10" s="99"/>
      <c r="G10" s="99"/>
      <c r="H10" s="99"/>
      <c r="I10" s="5"/>
    </row>
    <row r="12" spans="1:13" x14ac:dyDescent="0.25">
      <c r="A12" s="32" t="s">
        <v>60</v>
      </c>
    </row>
    <row r="14" spans="1:13" x14ac:dyDescent="0.25">
      <c r="A14" t="s">
        <v>65</v>
      </c>
      <c r="H14" s="19">
        <v>6637890</v>
      </c>
    </row>
    <row r="15" spans="1:13" x14ac:dyDescent="0.25">
      <c r="H15" s="8"/>
    </row>
    <row r="16" spans="1:13" x14ac:dyDescent="0.25">
      <c r="B16" t="s">
        <v>119</v>
      </c>
      <c r="H16" s="9">
        <f>SUM(H14:H15)</f>
        <v>6637890</v>
      </c>
    </row>
    <row r="17" spans="1:8" x14ac:dyDescent="0.25">
      <c r="H17" s="8"/>
    </row>
    <row r="18" spans="1:8" x14ac:dyDescent="0.25">
      <c r="A18" s="32" t="s">
        <v>120</v>
      </c>
      <c r="H18" s="8"/>
    </row>
    <row r="19" spans="1:8" x14ac:dyDescent="0.25">
      <c r="H19" s="8"/>
    </row>
    <row r="20" spans="1:8" x14ac:dyDescent="0.25">
      <c r="A20" t="s">
        <v>121</v>
      </c>
      <c r="H20" s="8"/>
    </row>
    <row r="21" spans="1:8" x14ac:dyDescent="0.25">
      <c r="B21" t="s">
        <v>48</v>
      </c>
      <c r="H21" s="8">
        <v>7448626</v>
      </c>
    </row>
    <row r="22" spans="1:8" x14ac:dyDescent="0.25">
      <c r="H22" s="8"/>
    </row>
    <row r="23" spans="1:8" x14ac:dyDescent="0.25">
      <c r="A23" t="s">
        <v>122</v>
      </c>
      <c r="H23" s="10">
        <f>SUM(H16-H21)</f>
        <v>-810736</v>
      </c>
    </row>
    <row r="24" spans="1:8" x14ac:dyDescent="0.25">
      <c r="H24" s="8"/>
    </row>
    <row r="25" spans="1:8" x14ac:dyDescent="0.25">
      <c r="A25" s="34" t="s">
        <v>227</v>
      </c>
      <c r="H25" s="8"/>
    </row>
    <row r="26" spans="1:8" x14ac:dyDescent="0.25">
      <c r="A26" s="34"/>
      <c r="B26" t="s">
        <v>49</v>
      </c>
      <c r="H26" s="8">
        <v>20000</v>
      </c>
    </row>
    <row r="27" spans="1:8" x14ac:dyDescent="0.25">
      <c r="H27" s="8"/>
    </row>
    <row r="28" spans="1:8" x14ac:dyDescent="0.25">
      <c r="A28" t="s">
        <v>123</v>
      </c>
      <c r="H28" s="9">
        <f>SUM(H23:H26)</f>
        <v>-790736</v>
      </c>
    </row>
    <row r="29" spans="1:8" x14ac:dyDescent="0.25">
      <c r="H29" s="8"/>
    </row>
    <row r="30" spans="1:8" x14ac:dyDescent="0.25">
      <c r="A30" t="s">
        <v>124</v>
      </c>
      <c r="H30" s="9">
        <v>2673766</v>
      </c>
    </row>
    <row r="31" spans="1:8" x14ac:dyDescent="0.25">
      <c r="H31" s="8"/>
    </row>
    <row r="32" spans="1:8" ht="13.8" thickBot="1" x14ac:dyDescent="0.3">
      <c r="A32" t="s">
        <v>125</v>
      </c>
      <c r="H32" s="20">
        <f>SUM(H30+H28)</f>
        <v>1883030</v>
      </c>
    </row>
    <row r="33" spans="1:8" ht="13.8" thickTop="1" x14ac:dyDescent="0.25"/>
    <row r="34" spans="1:8" ht="63.75" customHeight="1" x14ac:dyDescent="0.25">
      <c r="A34" s="94" t="s">
        <v>59</v>
      </c>
      <c r="B34" s="94"/>
      <c r="C34" s="94"/>
      <c r="D34" s="94"/>
      <c r="E34" s="94"/>
      <c r="F34" s="94"/>
      <c r="G34" s="94"/>
      <c r="H34" s="94"/>
    </row>
    <row r="127" ht="62.4" customHeight="1" x14ac:dyDescent="0.25"/>
  </sheetData>
  <mergeCells count="5">
    <mergeCell ref="A34:H34"/>
    <mergeCell ref="A1:H1"/>
    <mergeCell ref="C5:G5"/>
    <mergeCell ref="A7:H7"/>
    <mergeCell ref="A10:H10"/>
  </mergeCells>
  <phoneticPr fontId="4" type="noConversion"/>
  <printOptions horizontalCentered="1"/>
  <pageMargins left="1" right="1" top="1" bottom="1" header="0.3" footer="0.5"/>
  <pageSetup paperSize="5"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M127"/>
  <sheetViews>
    <sheetView zoomScaleNormal="100" workbookViewId="0">
      <selection activeCell="H39" sqref="H39"/>
    </sheetView>
  </sheetViews>
  <sheetFormatPr defaultRowHeight="13.2" x14ac:dyDescent="0.25"/>
  <cols>
    <col min="1" max="1" width="5.88671875" customWidth="1"/>
    <col min="7" max="7" width="15.5546875" customWidth="1"/>
    <col min="8" max="8" width="12.33203125" customWidth="1"/>
    <col min="13" max="13" width="9.5546875" bestFit="1" customWidth="1"/>
  </cols>
  <sheetData>
    <row r="1" spans="1:13" x14ac:dyDescent="0.25">
      <c r="A1" s="95" t="str">
        <f>SUMMARY!B3&amp;K1&amp;SUMMARY!D3&amp;SUMMARY!E3</f>
        <v>ORDINANCE NO. 6504 OF 2024</v>
      </c>
      <c r="B1" s="96"/>
      <c r="C1" s="96"/>
      <c r="D1" s="96"/>
      <c r="E1" s="96"/>
      <c r="F1" s="96"/>
      <c r="G1" s="96"/>
      <c r="H1" s="96"/>
      <c r="I1" s="5"/>
      <c r="K1" s="36">
        <f>SUMMARY!C39</f>
        <v>6504</v>
      </c>
      <c r="L1" s="8">
        <f>H34</f>
        <v>0</v>
      </c>
      <c r="M1" s="27">
        <f>H40</f>
        <v>55682</v>
      </c>
    </row>
    <row r="2" spans="1:13" x14ac:dyDescent="0.25">
      <c r="A2" s="1"/>
    </row>
    <row r="3" spans="1:13" x14ac:dyDescent="0.25">
      <c r="A3" s="4" t="s">
        <v>39</v>
      </c>
      <c r="B3" s="4"/>
      <c r="C3" s="4"/>
      <c r="D3" s="4"/>
    </row>
    <row r="5" spans="1:13" ht="37.5" customHeight="1" x14ac:dyDescent="0.25">
      <c r="C5" s="101" t="s">
        <v>236</v>
      </c>
      <c r="D5" s="94"/>
      <c r="E5" s="94"/>
      <c r="F5" s="94"/>
      <c r="G5" s="94"/>
    </row>
    <row r="7" spans="1:13" ht="39.9" customHeight="1" x14ac:dyDescent="0.25">
      <c r="A7" s="101" t="s">
        <v>237</v>
      </c>
      <c r="B7" s="101"/>
      <c r="C7" s="101"/>
      <c r="D7" s="101"/>
      <c r="E7" s="101"/>
      <c r="F7" s="101"/>
      <c r="G7" s="101"/>
      <c r="H7" s="101"/>
    </row>
    <row r="10" spans="1:13" x14ac:dyDescent="0.25">
      <c r="A10" s="99" t="s">
        <v>235</v>
      </c>
      <c r="B10" s="99"/>
      <c r="C10" s="99"/>
      <c r="D10" s="99"/>
      <c r="E10" s="99"/>
      <c r="F10" s="99"/>
      <c r="G10" s="99"/>
      <c r="H10" s="99"/>
      <c r="I10" s="5"/>
    </row>
    <row r="12" spans="1:13" x14ac:dyDescent="0.25">
      <c r="A12" s="32" t="s">
        <v>60</v>
      </c>
      <c r="H12" s="2"/>
    </row>
    <row r="14" spans="1:13" x14ac:dyDescent="0.25">
      <c r="A14" t="s">
        <v>65</v>
      </c>
      <c r="H14" s="19">
        <v>2226100</v>
      </c>
    </row>
    <row r="15" spans="1:13" x14ac:dyDescent="0.25">
      <c r="H15" s="8"/>
    </row>
    <row r="16" spans="1:13" x14ac:dyDescent="0.25">
      <c r="B16" t="s">
        <v>119</v>
      </c>
      <c r="H16" s="9">
        <f>SUM(H14:H15)</f>
        <v>2226100</v>
      </c>
    </row>
    <row r="17" spans="1:8" x14ac:dyDescent="0.25">
      <c r="H17" s="8"/>
    </row>
    <row r="18" spans="1:8" x14ac:dyDescent="0.25">
      <c r="A18" s="32" t="s">
        <v>120</v>
      </c>
      <c r="H18" s="8"/>
    </row>
    <row r="19" spans="1:8" x14ac:dyDescent="0.25">
      <c r="H19" s="8"/>
    </row>
    <row r="20" spans="1:8" x14ac:dyDescent="0.25">
      <c r="A20" t="s">
        <v>126</v>
      </c>
      <c r="H20" s="8"/>
    </row>
    <row r="21" spans="1:8" x14ac:dyDescent="0.25">
      <c r="B21" t="s">
        <v>48</v>
      </c>
      <c r="H21" s="8">
        <v>1692180</v>
      </c>
    </row>
    <row r="22" spans="1:8" x14ac:dyDescent="0.25">
      <c r="H22" s="8"/>
    </row>
    <row r="23" spans="1:8" x14ac:dyDescent="0.25">
      <c r="A23" t="s">
        <v>127</v>
      </c>
      <c r="H23" s="8"/>
    </row>
    <row r="24" spans="1:8" x14ac:dyDescent="0.25">
      <c r="B24" t="s">
        <v>48</v>
      </c>
      <c r="H24" s="8">
        <v>842563</v>
      </c>
    </row>
    <row r="25" spans="1:8" x14ac:dyDescent="0.25">
      <c r="H25" s="8"/>
    </row>
    <row r="26" spans="1:8" x14ac:dyDescent="0.25">
      <c r="B26" t="s">
        <v>128</v>
      </c>
      <c r="H26" s="8">
        <f>SUM(H21:H25)</f>
        <v>2534743</v>
      </c>
    </row>
    <row r="27" spans="1:8" x14ac:dyDescent="0.25">
      <c r="H27" s="8"/>
    </row>
    <row r="28" spans="1:8" x14ac:dyDescent="0.25">
      <c r="A28" t="s">
        <v>122</v>
      </c>
      <c r="H28" s="10">
        <f>SUM(H16-H26)</f>
        <v>-308643</v>
      </c>
    </row>
    <row r="29" spans="1:8" x14ac:dyDescent="0.25">
      <c r="H29" s="18"/>
    </row>
    <row r="30" spans="1:8" x14ac:dyDescent="0.25">
      <c r="A30" s="34" t="s">
        <v>227</v>
      </c>
      <c r="H30" s="18"/>
    </row>
    <row r="31" spans="1:8" x14ac:dyDescent="0.25">
      <c r="A31" s="34"/>
      <c r="B31" s="34" t="s">
        <v>49</v>
      </c>
      <c r="H31" s="18">
        <v>12000</v>
      </c>
    </row>
    <row r="32" spans="1:8" x14ac:dyDescent="0.25">
      <c r="H32" s="18"/>
    </row>
    <row r="33" spans="1:8" x14ac:dyDescent="0.25">
      <c r="A33" s="1" t="s">
        <v>93</v>
      </c>
      <c r="D33" s="54"/>
      <c r="E33" s="54"/>
      <c r="F33" s="54"/>
      <c r="G33" s="55"/>
      <c r="H33" s="59"/>
    </row>
    <row r="34" spans="1:8" x14ac:dyDescent="0.25">
      <c r="B34" t="s">
        <v>37</v>
      </c>
      <c r="D34" s="54"/>
      <c r="E34" s="54"/>
      <c r="F34" s="54"/>
      <c r="G34" s="55"/>
      <c r="H34" s="59">
        <v>0</v>
      </c>
    </row>
    <row r="35" spans="1:8" x14ac:dyDescent="0.25">
      <c r="D35" s="54"/>
      <c r="E35" s="54"/>
      <c r="F35" s="54"/>
      <c r="G35" s="55"/>
      <c r="H35" s="59"/>
    </row>
    <row r="36" spans="1:8" x14ac:dyDescent="0.25">
      <c r="A36" s="34" t="s">
        <v>123</v>
      </c>
      <c r="H36" s="9">
        <f>SUM(H28+H31+H34)</f>
        <v>-296643</v>
      </c>
    </row>
    <row r="37" spans="1:8" x14ac:dyDescent="0.25">
      <c r="H37" s="8"/>
    </row>
    <row r="38" spans="1:8" x14ac:dyDescent="0.25">
      <c r="A38" t="s">
        <v>124</v>
      </c>
      <c r="H38" s="9">
        <v>352325</v>
      </c>
    </row>
    <row r="39" spans="1:8" x14ac:dyDescent="0.25">
      <c r="H39" s="8"/>
    </row>
    <row r="40" spans="1:8" ht="13.8" thickBot="1" x14ac:dyDescent="0.3">
      <c r="A40" t="s">
        <v>125</v>
      </c>
      <c r="H40" s="11">
        <f>SUM(H36+H38)</f>
        <v>55682</v>
      </c>
    </row>
    <row r="41" spans="1:8" ht="13.8" thickTop="1" x14ac:dyDescent="0.25"/>
    <row r="42" spans="1:8" ht="65.25" customHeight="1" x14ac:dyDescent="0.25">
      <c r="A42" s="94" t="s">
        <v>59</v>
      </c>
      <c r="B42" s="94"/>
      <c r="C42" s="94"/>
      <c r="D42" s="94"/>
      <c r="E42" s="94"/>
      <c r="F42" s="94"/>
      <c r="G42" s="94"/>
      <c r="H42" s="94"/>
    </row>
    <row r="127" ht="62.4" customHeight="1" x14ac:dyDescent="0.25"/>
  </sheetData>
  <mergeCells count="5">
    <mergeCell ref="A42:H42"/>
    <mergeCell ref="A1:H1"/>
    <mergeCell ref="C5:G5"/>
    <mergeCell ref="A7:H7"/>
    <mergeCell ref="A10:H10"/>
  </mergeCells>
  <phoneticPr fontId="4" type="noConversion"/>
  <printOptions horizontalCentered="1"/>
  <pageMargins left="1" right="1" top="1" bottom="1" header="0.3" footer="0.5"/>
  <pageSetup paperSize="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M124"/>
  <sheetViews>
    <sheetView topLeftCell="A37" zoomScaleNormal="100" workbookViewId="0">
      <selection activeCell="H49" sqref="H49"/>
    </sheetView>
  </sheetViews>
  <sheetFormatPr defaultRowHeight="13.2" x14ac:dyDescent="0.25"/>
  <cols>
    <col min="1" max="1" width="5.88671875" customWidth="1"/>
    <col min="2" max="2" width="4.88671875" customWidth="1"/>
    <col min="3" max="3" width="3.88671875" customWidth="1"/>
    <col min="4" max="4" width="17.109375" customWidth="1"/>
    <col min="6" max="6" width="9.109375" customWidth="1"/>
    <col min="7" max="7" width="15.5546875" customWidth="1"/>
    <col min="8" max="8" width="14.88671875" customWidth="1"/>
    <col min="12" max="12" width="10.109375" bestFit="1" customWidth="1"/>
    <col min="13" max="13" width="12.109375" bestFit="1" customWidth="1"/>
  </cols>
  <sheetData>
    <row r="1" spans="1:13" x14ac:dyDescent="0.25">
      <c r="A1" s="95" t="str">
        <f>SUMMARY!B3&amp;K1&amp;SUMMARY!D3&amp;SUMMARY!E3</f>
        <v>ORDINANCE NO. 6478 OF 2024</v>
      </c>
      <c r="B1" s="96"/>
      <c r="C1" s="96"/>
      <c r="D1" s="96"/>
      <c r="E1" s="96"/>
      <c r="F1" s="96"/>
      <c r="G1" s="96"/>
      <c r="H1" s="96"/>
      <c r="K1" s="36">
        <f>SUMMARY!C5</f>
        <v>6478</v>
      </c>
      <c r="L1" s="8">
        <f>H86</f>
        <v>5370000</v>
      </c>
      <c r="M1" s="67">
        <f>H93</f>
        <v>19366818</v>
      </c>
    </row>
    <row r="3" spans="1:13" x14ac:dyDescent="0.25">
      <c r="A3" s="100" t="s">
        <v>2</v>
      </c>
      <c r="B3" s="100"/>
      <c r="C3" s="100"/>
      <c r="D3" s="100"/>
      <c r="E3" s="100"/>
      <c r="F3" s="100"/>
      <c r="G3" s="100"/>
      <c r="H3" s="100"/>
    </row>
    <row r="5" spans="1:13" ht="42.6" customHeight="1" x14ac:dyDescent="0.25">
      <c r="B5" s="89"/>
      <c r="C5" s="98" t="s">
        <v>287</v>
      </c>
      <c r="D5" s="94"/>
      <c r="E5" s="94"/>
      <c r="F5" s="94"/>
      <c r="G5" s="94"/>
      <c r="H5" s="89"/>
      <c r="I5" s="98"/>
      <c r="J5" s="98"/>
      <c r="K5" s="98"/>
      <c r="L5" s="98"/>
      <c r="M5" s="98"/>
    </row>
    <row r="6" spans="1:13" x14ac:dyDescent="0.25">
      <c r="B6" s="6" t="s">
        <v>68</v>
      </c>
      <c r="C6" s="94"/>
      <c r="D6" s="94"/>
      <c r="E6" s="94"/>
      <c r="F6" s="94"/>
      <c r="G6" s="94"/>
    </row>
    <row r="7" spans="1:13" ht="57.75" customHeight="1" x14ac:dyDescent="0.25">
      <c r="A7" s="98" t="s">
        <v>286</v>
      </c>
      <c r="B7" s="94"/>
      <c r="C7" s="94"/>
      <c r="D7" s="94"/>
      <c r="E7" s="94"/>
      <c r="F7" s="94"/>
      <c r="G7" s="94"/>
      <c r="H7" s="94"/>
    </row>
    <row r="9" spans="1:13" x14ac:dyDescent="0.25">
      <c r="A9" s="99" t="s">
        <v>235</v>
      </c>
      <c r="B9" s="96"/>
      <c r="C9" s="96"/>
      <c r="D9" s="96"/>
      <c r="E9" s="96"/>
      <c r="F9" s="96"/>
      <c r="G9" s="96"/>
      <c r="H9" s="96"/>
    </row>
    <row r="11" spans="1:13" x14ac:dyDescent="0.25">
      <c r="A11" s="32" t="s">
        <v>60</v>
      </c>
    </row>
    <row r="13" spans="1:13" x14ac:dyDescent="0.25">
      <c r="A13" t="s">
        <v>61</v>
      </c>
      <c r="H13" s="7">
        <v>8681477</v>
      </c>
    </row>
    <row r="14" spans="1:13" x14ac:dyDescent="0.25">
      <c r="A14" t="s">
        <v>62</v>
      </c>
      <c r="H14" s="8">
        <v>154000</v>
      </c>
    </row>
    <row r="15" spans="1:13" x14ac:dyDescent="0.25">
      <c r="A15" t="s">
        <v>63</v>
      </c>
      <c r="H15" s="8">
        <v>1280000</v>
      </c>
    </row>
    <row r="16" spans="1:13" x14ac:dyDescent="0.25">
      <c r="A16" t="s">
        <v>64</v>
      </c>
      <c r="H16" s="8">
        <v>895000</v>
      </c>
    </row>
    <row r="17" spans="1:8" x14ac:dyDescent="0.25">
      <c r="A17" t="s">
        <v>65</v>
      </c>
      <c r="H17" s="8">
        <v>211000</v>
      </c>
    </row>
    <row r="18" spans="1:8" x14ac:dyDescent="0.25">
      <c r="A18" s="4" t="s">
        <v>140</v>
      </c>
      <c r="H18" s="8">
        <v>550000</v>
      </c>
    </row>
    <row r="19" spans="1:8" x14ac:dyDescent="0.25">
      <c r="A19" t="s">
        <v>49</v>
      </c>
      <c r="H19" s="8">
        <v>100000</v>
      </c>
    </row>
    <row r="20" spans="1:8" x14ac:dyDescent="0.25">
      <c r="A20" s="34" t="s">
        <v>148</v>
      </c>
      <c r="H20" s="8">
        <v>160000</v>
      </c>
    </row>
    <row r="21" spans="1:8" x14ac:dyDescent="0.25">
      <c r="A21" t="s">
        <v>67</v>
      </c>
      <c r="H21" s="9">
        <v>280000</v>
      </c>
    </row>
    <row r="22" spans="1:8" x14ac:dyDescent="0.25">
      <c r="H22" s="8"/>
    </row>
    <row r="23" spans="1:8" x14ac:dyDescent="0.25">
      <c r="B23" t="s">
        <v>69</v>
      </c>
      <c r="H23" s="8">
        <f>SUM(H13:H22)</f>
        <v>12311477</v>
      </c>
    </row>
    <row r="24" spans="1:8" x14ac:dyDescent="0.25">
      <c r="H24" s="8"/>
    </row>
    <row r="25" spans="1:8" x14ac:dyDescent="0.25">
      <c r="A25" s="32" t="s">
        <v>23</v>
      </c>
      <c r="H25" s="8"/>
    </row>
    <row r="26" spans="1:8" x14ac:dyDescent="0.25">
      <c r="H26" s="8"/>
    </row>
    <row r="27" spans="1:8" x14ac:dyDescent="0.25">
      <c r="A27" t="s">
        <v>70</v>
      </c>
      <c r="H27" s="8">
        <v>856164</v>
      </c>
    </row>
    <row r="28" spans="1:8" x14ac:dyDescent="0.25">
      <c r="H28" s="8"/>
    </row>
    <row r="29" spans="1:8" x14ac:dyDescent="0.25">
      <c r="A29" t="s">
        <v>71</v>
      </c>
      <c r="H29" s="8">
        <v>2461726</v>
      </c>
    </row>
    <row r="30" spans="1:8" x14ac:dyDescent="0.25">
      <c r="A30" t="s">
        <v>12</v>
      </c>
      <c r="H30" s="8">
        <v>7746652</v>
      </c>
    </row>
    <row r="31" spans="1:8" x14ac:dyDescent="0.25">
      <c r="H31" s="8"/>
    </row>
    <row r="32" spans="1:8" x14ac:dyDescent="0.25">
      <c r="A32" t="s">
        <v>72</v>
      </c>
      <c r="H32" s="8">
        <v>287330</v>
      </c>
    </row>
    <row r="33" spans="1:8" x14ac:dyDescent="0.25">
      <c r="H33" s="8"/>
    </row>
    <row r="34" spans="1:8" x14ac:dyDescent="0.25">
      <c r="A34" s="4" t="s">
        <v>146</v>
      </c>
      <c r="H34" s="8">
        <v>102895</v>
      </c>
    </row>
    <row r="35" spans="1:8" x14ac:dyDescent="0.25">
      <c r="H35" s="8"/>
    </row>
    <row r="36" spans="1:8" x14ac:dyDescent="0.25">
      <c r="A36" t="s">
        <v>73</v>
      </c>
      <c r="H36" s="8">
        <v>1186513</v>
      </c>
    </row>
    <row r="37" spans="1:8" x14ac:dyDescent="0.25">
      <c r="H37" s="8"/>
    </row>
    <row r="38" spans="1:8" x14ac:dyDescent="0.25">
      <c r="A38" t="s">
        <v>74</v>
      </c>
      <c r="H38" s="8">
        <v>303420</v>
      </c>
    </row>
    <row r="39" spans="1:8" x14ac:dyDescent="0.25">
      <c r="H39" s="8"/>
    </row>
    <row r="40" spans="1:8" x14ac:dyDescent="0.25">
      <c r="A40" t="s">
        <v>75</v>
      </c>
      <c r="H40" s="8">
        <v>569118</v>
      </c>
    </row>
    <row r="41" spans="1:8" x14ac:dyDescent="0.25">
      <c r="H41" s="8"/>
    </row>
    <row r="42" spans="1:8" x14ac:dyDescent="0.25">
      <c r="A42" s="34" t="s">
        <v>216</v>
      </c>
      <c r="H42" s="8">
        <v>271615</v>
      </c>
    </row>
    <row r="43" spans="1:8" x14ac:dyDescent="0.25">
      <c r="H43" s="8"/>
    </row>
    <row r="44" spans="1:8" x14ac:dyDescent="0.25">
      <c r="A44" t="s">
        <v>54</v>
      </c>
      <c r="H44" s="8">
        <v>307357</v>
      </c>
    </row>
    <row r="45" spans="1:8" x14ac:dyDescent="0.25">
      <c r="H45" s="8"/>
    </row>
    <row r="46" spans="1:8" x14ac:dyDescent="0.25">
      <c r="A46" t="s">
        <v>55</v>
      </c>
      <c r="H46" s="8"/>
    </row>
    <row r="47" spans="1:8" x14ac:dyDescent="0.25">
      <c r="H47" s="8"/>
    </row>
    <row r="48" spans="1:8" x14ac:dyDescent="0.25">
      <c r="B48" t="s">
        <v>24</v>
      </c>
      <c r="H48" s="8">
        <v>79739</v>
      </c>
    </row>
    <row r="49" spans="1:8" x14ac:dyDescent="0.25">
      <c r="H49" s="8"/>
    </row>
    <row r="50" spans="1:8" x14ac:dyDescent="0.25">
      <c r="B50" t="s">
        <v>25</v>
      </c>
      <c r="H50" s="8">
        <v>41852</v>
      </c>
    </row>
    <row r="51" spans="1:8" x14ac:dyDescent="0.25">
      <c r="H51" s="8"/>
    </row>
    <row r="52" spans="1:8" x14ac:dyDescent="0.25">
      <c r="B52" t="s">
        <v>26</v>
      </c>
      <c r="H52" s="8">
        <v>90000</v>
      </c>
    </row>
    <row r="53" spans="1:8" x14ac:dyDescent="0.25">
      <c r="H53" s="8"/>
    </row>
    <row r="54" spans="1:8" x14ac:dyDescent="0.25">
      <c r="B54" t="s">
        <v>27</v>
      </c>
      <c r="H54" s="8">
        <v>67165</v>
      </c>
    </row>
    <row r="55" spans="1:8" x14ac:dyDescent="0.25">
      <c r="H55" s="8"/>
    </row>
    <row r="56" spans="1:8" x14ac:dyDescent="0.25">
      <c r="A56" t="s">
        <v>58</v>
      </c>
      <c r="H56" s="8">
        <v>795945</v>
      </c>
    </row>
    <row r="57" spans="1:8" x14ac:dyDescent="0.25">
      <c r="H57" s="8"/>
    </row>
    <row r="58" spans="1:8" x14ac:dyDescent="0.25">
      <c r="A58" t="s">
        <v>77</v>
      </c>
      <c r="H58" s="8">
        <v>202000</v>
      </c>
    </row>
    <row r="59" spans="1:8" x14ac:dyDescent="0.25">
      <c r="H59" s="8"/>
    </row>
    <row r="60" spans="1:8" x14ac:dyDescent="0.25">
      <c r="A60" t="s">
        <v>78</v>
      </c>
      <c r="H60" s="8">
        <v>1027226</v>
      </c>
    </row>
    <row r="61" spans="1:8" x14ac:dyDescent="0.25">
      <c r="H61" s="8"/>
    </row>
    <row r="62" spans="1:8" x14ac:dyDescent="0.25">
      <c r="A62" t="s">
        <v>76</v>
      </c>
      <c r="H62" s="8">
        <v>78800</v>
      </c>
    </row>
    <row r="63" spans="1:8" x14ac:dyDescent="0.25">
      <c r="H63" s="8"/>
    </row>
    <row r="64" spans="1:8" x14ac:dyDescent="0.25">
      <c r="A64" t="s">
        <v>79</v>
      </c>
      <c r="H64" s="8"/>
    </row>
    <row r="65" spans="1:8" x14ac:dyDescent="0.25">
      <c r="H65" s="8"/>
    </row>
    <row r="66" spans="1:8" x14ac:dyDescent="0.25">
      <c r="B66" t="s">
        <v>29</v>
      </c>
      <c r="H66" s="8">
        <v>325000</v>
      </c>
    </row>
    <row r="67" spans="1:8" x14ac:dyDescent="0.25">
      <c r="H67" s="8"/>
    </row>
    <row r="68" spans="1:8" x14ac:dyDescent="0.25">
      <c r="B68" t="s">
        <v>30</v>
      </c>
      <c r="H68" s="8">
        <v>37000</v>
      </c>
    </row>
    <row r="69" spans="1:8" x14ac:dyDescent="0.25">
      <c r="H69" s="8"/>
    </row>
    <row r="70" spans="1:8" x14ac:dyDescent="0.25">
      <c r="B70" t="s">
        <v>31</v>
      </c>
      <c r="H70" s="18">
        <v>46000</v>
      </c>
    </row>
    <row r="71" spans="1:8" x14ac:dyDescent="0.25">
      <c r="H71" s="8"/>
    </row>
    <row r="72" spans="1:8" x14ac:dyDescent="0.25">
      <c r="B72" t="s">
        <v>177</v>
      </c>
      <c r="H72" s="9">
        <v>250000</v>
      </c>
    </row>
    <row r="73" spans="1:8" x14ac:dyDescent="0.25">
      <c r="H73" s="8"/>
    </row>
    <row r="74" spans="1:8" x14ac:dyDescent="0.25">
      <c r="B74" t="s">
        <v>32</v>
      </c>
      <c r="H74" s="9">
        <f>SUM(H66:H72)</f>
        <v>658000</v>
      </c>
    </row>
    <row r="75" spans="1:8" x14ac:dyDescent="0.25">
      <c r="H75" s="8"/>
    </row>
    <row r="76" spans="1:8" x14ac:dyDescent="0.25">
      <c r="B76" t="s">
        <v>33</v>
      </c>
      <c r="H76" s="9">
        <f>SUM(H74+H60+H58+H62+H56+H54+H52+H50+H48+H44+H42+H40+H38+H36+H34+H32+H30+H29+H27)</f>
        <v>17133517</v>
      </c>
    </row>
    <row r="77" spans="1:8" x14ac:dyDescent="0.25">
      <c r="H77" s="8"/>
    </row>
    <row r="78" spans="1:8" x14ac:dyDescent="0.25">
      <c r="A78" t="s">
        <v>80</v>
      </c>
      <c r="H78" s="8"/>
    </row>
    <row r="79" spans="1:8" x14ac:dyDescent="0.25">
      <c r="B79" t="s">
        <v>34</v>
      </c>
      <c r="H79" s="10">
        <f>SUM(H23-H76)</f>
        <v>-4822040</v>
      </c>
    </row>
    <row r="80" spans="1:8" x14ac:dyDescent="0.25">
      <c r="H80" s="8"/>
    </row>
    <row r="81" spans="1:8" x14ac:dyDescent="0.25">
      <c r="A81" s="1" t="s">
        <v>81</v>
      </c>
      <c r="H81" s="8"/>
    </row>
    <row r="82" spans="1:8" x14ac:dyDescent="0.25">
      <c r="B82" t="s">
        <v>220</v>
      </c>
      <c r="H82" s="8">
        <v>1100000</v>
      </c>
    </row>
    <row r="83" spans="1:8" x14ac:dyDescent="0.25">
      <c r="B83" t="s">
        <v>151</v>
      </c>
      <c r="H83" s="8">
        <v>6000000</v>
      </c>
    </row>
    <row r="84" spans="1:8" x14ac:dyDescent="0.25">
      <c r="B84" s="34" t="s">
        <v>290</v>
      </c>
      <c r="H84" s="8">
        <v>-500000</v>
      </c>
    </row>
    <row r="85" spans="1:8" x14ac:dyDescent="0.25">
      <c r="B85" t="s">
        <v>37</v>
      </c>
      <c r="H85" s="8">
        <v>-1230000</v>
      </c>
    </row>
    <row r="86" spans="1:8" x14ac:dyDescent="0.25">
      <c r="B86" s="4"/>
      <c r="H86" s="21">
        <f>SUM(H82:H85)</f>
        <v>5370000</v>
      </c>
    </row>
    <row r="87" spans="1:8" x14ac:dyDescent="0.25">
      <c r="A87" t="s">
        <v>82</v>
      </c>
      <c r="H87" s="8"/>
    </row>
    <row r="88" spans="1:8" x14ac:dyDescent="0.25">
      <c r="B88" t="s">
        <v>21</v>
      </c>
      <c r="H88" s="8"/>
    </row>
    <row r="89" spans="1:8" x14ac:dyDescent="0.25">
      <c r="B89" t="s">
        <v>36</v>
      </c>
      <c r="H89" s="8">
        <f>SUM(H79+H86)</f>
        <v>547960</v>
      </c>
    </row>
    <row r="90" spans="1:8" x14ac:dyDescent="0.25">
      <c r="H90" s="8"/>
    </row>
    <row r="91" spans="1:8" x14ac:dyDescent="0.25">
      <c r="A91" t="s">
        <v>83</v>
      </c>
      <c r="H91" s="8">
        <v>18818858</v>
      </c>
    </row>
    <row r="93" spans="1:8" ht="13.8" thickBot="1" x14ac:dyDescent="0.3">
      <c r="A93" t="s">
        <v>84</v>
      </c>
      <c r="H93" s="11">
        <f>SUM(H91+H89)</f>
        <v>19366818</v>
      </c>
    </row>
    <row r="94" spans="1:8" ht="13.8" thickTop="1" x14ac:dyDescent="0.25"/>
    <row r="95" spans="1:8" ht="63.75" customHeight="1" x14ac:dyDescent="0.25">
      <c r="A95" s="94" t="s">
        <v>59</v>
      </c>
      <c r="B95" s="94"/>
      <c r="C95" s="94"/>
      <c r="D95" s="94"/>
      <c r="E95" s="94"/>
      <c r="F95" s="94"/>
      <c r="G95" s="94"/>
      <c r="H95" s="94"/>
    </row>
    <row r="124" ht="62.4" customHeight="1" x14ac:dyDescent="0.25"/>
  </sheetData>
  <mergeCells count="8">
    <mergeCell ref="I5:M5"/>
    <mergeCell ref="A95:H95"/>
    <mergeCell ref="A9:H9"/>
    <mergeCell ref="A1:H1"/>
    <mergeCell ref="C5:G5"/>
    <mergeCell ref="C6:G6"/>
    <mergeCell ref="A3:H3"/>
    <mergeCell ref="A7:H7"/>
  </mergeCells>
  <phoneticPr fontId="4" type="noConversion"/>
  <printOptions horizontalCentered="1"/>
  <pageMargins left="1" right="1" top="1" bottom="1" header="0.3" footer="0.5"/>
  <pageSetup paperSize="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M127"/>
  <sheetViews>
    <sheetView topLeftCell="A31" zoomScaleNormal="100" workbookViewId="0">
      <selection activeCell="H53" sqref="H53"/>
    </sheetView>
  </sheetViews>
  <sheetFormatPr defaultRowHeight="13.2" x14ac:dyDescent="0.25"/>
  <cols>
    <col min="1" max="1" width="5.88671875" customWidth="1"/>
    <col min="7" max="7" width="15.5546875" customWidth="1"/>
    <col min="8" max="8" width="12.33203125" customWidth="1"/>
    <col min="12" max="12" width="11.88671875" bestFit="1" customWidth="1"/>
    <col min="13" max="13" width="12.109375" bestFit="1" customWidth="1"/>
  </cols>
  <sheetData>
    <row r="1" spans="1:13" x14ac:dyDescent="0.25">
      <c r="A1" s="95" t="str">
        <f>SUMMARY!B3&amp;K1&amp;SUMMARY!D3&amp;SUMMARY!E3</f>
        <v>ORDINANCE NO. 6479 OF 2024</v>
      </c>
      <c r="B1" s="96"/>
      <c r="C1" s="96"/>
      <c r="D1" s="96"/>
      <c r="E1" s="96"/>
      <c r="F1" s="96"/>
      <c r="G1" s="96"/>
      <c r="H1" s="96"/>
      <c r="I1" s="5"/>
      <c r="K1" s="36">
        <f>SUMMARY!C7</f>
        <v>6479</v>
      </c>
      <c r="L1" s="8">
        <f>H47</f>
        <v>-22212500</v>
      </c>
      <c r="M1" s="27">
        <f>H54</f>
        <v>37233773</v>
      </c>
    </row>
    <row r="2" spans="1:13" x14ac:dyDescent="0.25">
      <c r="A2" s="1"/>
    </row>
    <row r="3" spans="1:13" x14ac:dyDescent="0.25">
      <c r="A3" s="4" t="s">
        <v>39</v>
      </c>
      <c r="B3" s="4"/>
      <c r="C3" s="4"/>
      <c r="D3" s="4"/>
    </row>
    <row r="5" spans="1:13" ht="37.5" customHeight="1" x14ac:dyDescent="0.25">
      <c r="C5" s="101" t="s">
        <v>284</v>
      </c>
      <c r="D5" s="94"/>
      <c r="E5" s="94"/>
      <c r="F5" s="94"/>
      <c r="G5" s="94"/>
    </row>
    <row r="6" spans="1:13" x14ac:dyDescent="0.25">
      <c r="B6" t="s">
        <v>92</v>
      </c>
    </row>
    <row r="7" spans="1:13" ht="39.9" customHeight="1" x14ac:dyDescent="0.25">
      <c r="A7" s="101" t="s">
        <v>285</v>
      </c>
      <c r="B7" s="101"/>
      <c r="C7" s="101"/>
      <c r="D7" s="101"/>
      <c r="E7" s="101"/>
      <c r="F7" s="101"/>
      <c r="G7" s="101"/>
      <c r="H7" s="101"/>
    </row>
    <row r="8" spans="1:13" ht="12.75" customHeight="1" x14ac:dyDescent="0.25">
      <c r="A8" s="6"/>
      <c r="B8" s="6"/>
      <c r="C8" s="6"/>
      <c r="D8" s="6"/>
      <c r="E8" s="6"/>
      <c r="F8" s="6"/>
      <c r="G8" s="6"/>
      <c r="H8" s="6"/>
    </row>
    <row r="10" spans="1:13" x14ac:dyDescent="0.25">
      <c r="A10" s="99" t="s">
        <v>235</v>
      </c>
      <c r="B10" s="99"/>
      <c r="C10" s="99"/>
      <c r="D10" s="99"/>
      <c r="E10" s="99"/>
      <c r="F10" s="99"/>
      <c r="G10" s="99"/>
      <c r="H10" s="99"/>
      <c r="I10" s="5"/>
    </row>
    <row r="12" spans="1:13" x14ac:dyDescent="0.25">
      <c r="A12" s="32" t="s">
        <v>60</v>
      </c>
    </row>
    <row r="14" spans="1:13" x14ac:dyDescent="0.25">
      <c r="A14" t="s">
        <v>61</v>
      </c>
      <c r="H14" s="16">
        <v>8098394</v>
      </c>
    </row>
    <row r="15" spans="1:13" x14ac:dyDescent="0.25">
      <c r="A15" t="s">
        <v>137</v>
      </c>
      <c r="H15" s="25">
        <v>120000</v>
      </c>
    </row>
    <row r="16" spans="1:13" x14ac:dyDescent="0.25">
      <c r="A16" t="s">
        <v>85</v>
      </c>
      <c r="H16" s="12">
        <v>10672000</v>
      </c>
    </row>
    <row r="17" spans="1:8" x14ac:dyDescent="0.25">
      <c r="A17" t="s">
        <v>86</v>
      </c>
      <c r="H17" s="12">
        <v>1400000</v>
      </c>
    </row>
    <row r="18" spans="1:8" x14ac:dyDescent="0.25">
      <c r="A18" t="s">
        <v>62</v>
      </c>
      <c r="H18" s="12">
        <v>130559</v>
      </c>
    </row>
    <row r="19" spans="1:8" x14ac:dyDescent="0.25">
      <c r="A19" t="s">
        <v>87</v>
      </c>
      <c r="H19" s="12">
        <v>1500000</v>
      </c>
    </row>
    <row r="20" spans="1:8" x14ac:dyDescent="0.25">
      <c r="A20" t="s">
        <v>49</v>
      </c>
      <c r="H20" s="12">
        <v>175000</v>
      </c>
    </row>
    <row r="21" spans="1:8" x14ac:dyDescent="0.25">
      <c r="A21" t="s">
        <v>130</v>
      </c>
      <c r="H21" s="12">
        <v>350000</v>
      </c>
    </row>
    <row r="22" spans="1:8" x14ac:dyDescent="0.25">
      <c r="A22" t="s">
        <v>88</v>
      </c>
      <c r="H22" s="12">
        <v>15000</v>
      </c>
    </row>
    <row r="23" spans="1:8" x14ac:dyDescent="0.25">
      <c r="A23" t="s">
        <v>65</v>
      </c>
      <c r="H23" s="12">
        <v>235000</v>
      </c>
    </row>
    <row r="24" spans="1:8" x14ac:dyDescent="0.25">
      <c r="A24" s="4" t="s">
        <v>147</v>
      </c>
      <c r="H24" s="12">
        <v>12000</v>
      </c>
    </row>
    <row r="25" spans="1:8" x14ac:dyDescent="0.25">
      <c r="A25" t="s">
        <v>67</v>
      </c>
      <c r="H25" s="13">
        <v>45000</v>
      </c>
    </row>
    <row r="26" spans="1:8" x14ac:dyDescent="0.25">
      <c r="H26" s="12"/>
    </row>
    <row r="27" spans="1:8" x14ac:dyDescent="0.25">
      <c r="B27" t="s">
        <v>69</v>
      </c>
      <c r="H27" s="13">
        <f>SUM(H14:H26)</f>
        <v>22752953</v>
      </c>
    </row>
    <row r="28" spans="1:8" x14ac:dyDescent="0.25">
      <c r="H28" s="12"/>
    </row>
    <row r="29" spans="1:8" x14ac:dyDescent="0.25">
      <c r="A29" s="32" t="s">
        <v>23</v>
      </c>
      <c r="H29" s="12"/>
    </row>
    <row r="30" spans="1:8" x14ac:dyDescent="0.25">
      <c r="H30" s="12"/>
    </row>
    <row r="31" spans="1:8" x14ac:dyDescent="0.25">
      <c r="A31" t="s">
        <v>14</v>
      </c>
      <c r="H31" s="12">
        <v>2220853</v>
      </c>
    </row>
    <row r="32" spans="1:8" x14ac:dyDescent="0.25">
      <c r="A32" t="s">
        <v>138</v>
      </c>
      <c r="H32" s="12">
        <v>803050</v>
      </c>
    </row>
    <row r="33" spans="1:8" x14ac:dyDescent="0.25">
      <c r="A33" t="s">
        <v>89</v>
      </c>
      <c r="H33" s="12">
        <v>1169942</v>
      </c>
    </row>
    <row r="34" spans="1:8" x14ac:dyDescent="0.25">
      <c r="A34" t="s">
        <v>90</v>
      </c>
      <c r="H34" s="12">
        <v>328412</v>
      </c>
    </row>
    <row r="35" spans="1:8" x14ac:dyDescent="0.25">
      <c r="A35" t="s">
        <v>91</v>
      </c>
      <c r="H35" s="23">
        <v>4858584</v>
      </c>
    </row>
    <row r="36" spans="1:8" x14ac:dyDescent="0.25">
      <c r="A36" t="s">
        <v>129</v>
      </c>
      <c r="H36" s="13">
        <v>256812</v>
      </c>
    </row>
    <row r="37" spans="1:8" x14ac:dyDescent="0.25">
      <c r="H37" s="12"/>
    </row>
    <row r="38" spans="1:8" x14ac:dyDescent="0.25">
      <c r="H38" s="12"/>
    </row>
    <row r="39" spans="1:8" x14ac:dyDescent="0.25">
      <c r="B39" t="s">
        <v>33</v>
      </c>
      <c r="H39" s="13">
        <f>SUM(H31:H38)</f>
        <v>9637653</v>
      </c>
    </row>
    <row r="40" spans="1:8" x14ac:dyDescent="0.25">
      <c r="H40" s="12"/>
    </row>
    <row r="41" spans="1:8" x14ac:dyDescent="0.25">
      <c r="A41" t="s">
        <v>80</v>
      </c>
      <c r="H41" s="12"/>
    </row>
    <row r="42" spans="1:8" x14ac:dyDescent="0.25">
      <c r="B42" t="s">
        <v>34</v>
      </c>
      <c r="H42" s="12">
        <f>SUM(H27-H39)</f>
        <v>13115300</v>
      </c>
    </row>
    <row r="43" spans="1:8" x14ac:dyDescent="0.25">
      <c r="H43" s="12"/>
    </row>
    <row r="44" spans="1:8" x14ac:dyDescent="0.25">
      <c r="A44" s="1" t="s">
        <v>93</v>
      </c>
      <c r="H44" s="12"/>
    </row>
    <row r="45" spans="1:8" x14ac:dyDescent="0.25">
      <c r="A45" s="1"/>
      <c r="B45" t="s">
        <v>178</v>
      </c>
      <c r="H45" s="12">
        <v>-3000000</v>
      </c>
    </row>
    <row r="46" spans="1:8" x14ac:dyDescent="0.25">
      <c r="B46" t="s">
        <v>37</v>
      </c>
      <c r="H46" s="15">
        <v>-19212500</v>
      </c>
    </row>
    <row r="47" spans="1:8" x14ac:dyDescent="0.25">
      <c r="H47" s="61">
        <f>SUM(H45:H46)</f>
        <v>-22212500</v>
      </c>
    </row>
    <row r="48" spans="1:8" x14ac:dyDescent="0.25">
      <c r="A48" t="s">
        <v>82</v>
      </c>
      <c r="H48" s="14"/>
    </row>
    <row r="49" spans="1:8" x14ac:dyDescent="0.25">
      <c r="B49" t="s">
        <v>21</v>
      </c>
      <c r="H49" s="12"/>
    </row>
    <row r="50" spans="1:8" x14ac:dyDescent="0.25">
      <c r="B50" t="s">
        <v>38</v>
      </c>
      <c r="H50" s="14">
        <f>H42+H47</f>
        <v>-9097200</v>
      </c>
    </row>
    <row r="51" spans="1:8" x14ac:dyDescent="0.25">
      <c r="H51" s="12"/>
    </row>
    <row r="52" spans="1:8" x14ac:dyDescent="0.25">
      <c r="A52" t="s">
        <v>83</v>
      </c>
      <c r="H52" s="15">
        <v>46330973</v>
      </c>
    </row>
    <row r="53" spans="1:8" x14ac:dyDescent="0.25">
      <c r="H53" s="12"/>
    </row>
    <row r="54" spans="1:8" ht="13.8" thickBot="1" x14ac:dyDescent="0.3">
      <c r="A54" t="s">
        <v>84</v>
      </c>
      <c r="H54" s="17">
        <f>SUM(H52+H50)</f>
        <v>37233773</v>
      </c>
    </row>
    <row r="55" spans="1:8" ht="13.8" thickTop="1" x14ac:dyDescent="0.25"/>
    <row r="56" spans="1:8" ht="63.75" customHeight="1" x14ac:dyDescent="0.25">
      <c r="A56" s="94" t="s">
        <v>59</v>
      </c>
      <c r="B56" s="94"/>
      <c r="C56" s="94"/>
      <c r="D56" s="94"/>
      <c r="E56" s="94"/>
      <c r="F56" s="94"/>
      <c r="G56" s="94"/>
      <c r="H56" s="94"/>
    </row>
    <row r="127" ht="62.4" customHeight="1" x14ac:dyDescent="0.25"/>
  </sheetData>
  <mergeCells count="5">
    <mergeCell ref="A56:H56"/>
    <mergeCell ref="A7:H7"/>
    <mergeCell ref="C5:G5"/>
    <mergeCell ref="A1:H1"/>
    <mergeCell ref="A10:H10"/>
  </mergeCells>
  <phoneticPr fontId="4" type="noConversion"/>
  <printOptions horizontalCentered="1"/>
  <pageMargins left="1" right="1" top="1" bottom="1" header="0.3" footer="0.5"/>
  <pageSetup paperSize="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A1:M127"/>
  <sheetViews>
    <sheetView topLeftCell="A17" zoomScaleNormal="100" workbookViewId="0">
      <selection activeCell="H45" sqref="H45"/>
    </sheetView>
  </sheetViews>
  <sheetFormatPr defaultRowHeight="13.2" x14ac:dyDescent="0.25"/>
  <cols>
    <col min="1" max="1" width="5.88671875" customWidth="1"/>
    <col min="7" max="7" width="15.5546875" customWidth="1"/>
    <col min="8" max="8" width="12.33203125" customWidth="1"/>
    <col min="12" max="12" width="10.88671875" bestFit="1" customWidth="1"/>
    <col min="13" max="13" width="11.109375" bestFit="1" customWidth="1"/>
  </cols>
  <sheetData>
    <row r="1" spans="1:13" x14ac:dyDescent="0.25">
      <c r="A1" s="95" t="str">
        <f>SUMMARY!B3&amp;K1&amp;SUMMARY!D3&amp;SUMMARY!E3</f>
        <v>ORDINANCE NO. 6480 OF 2024</v>
      </c>
      <c r="B1" s="96"/>
      <c r="C1" s="96"/>
      <c r="D1" s="96"/>
      <c r="E1" s="96"/>
      <c r="F1" s="96"/>
      <c r="G1" s="96"/>
      <c r="H1" s="96"/>
      <c r="I1" s="5"/>
      <c r="K1" s="36">
        <f>SUMMARY!C8</f>
        <v>6480</v>
      </c>
      <c r="L1" s="8">
        <f>H38</f>
        <v>-698000</v>
      </c>
      <c r="M1" s="27">
        <f>H46</f>
        <v>8461756</v>
      </c>
    </row>
    <row r="2" spans="1:13" x14ac:dyDescent="0.25">
      <c r="A2" s="1"/>
    </row>
    <row r="3" spans="1:13" x14ac:dyDescent="0.25">
      <c r="A3" t="s">
        <v>2</v>
      </c>
    </row>
    <row r="5" spans="1:13" ht="37.5" customHeight="1" x14ac:dyDescent="0.25">
      <c r="C5" s="101" t="s">
        <v>282</v>
      </c>
      <c r="D5" s="94"/>
      <c r="E5" s="94"/>
      <c r="F5" s="94"/>
      <c r="G5" s="94"/>
    </row>
    <row r="7" spans="1:13" ht="39.9" customHeight="1" x14ac:dyDescent="0.25">
      <c r="A7" s="101" t="s">
        <v>283</v>
      </c>
      <c r="B7" s="101"/>
      <c r="C7" s="101"/>
      <c r="D7" s="101"/>
      <c r="E7" s="101"/>
      <c r="F7" s="101"/>
      <c r="G7" s="101"/>
      <c r="H7" s="101"/>
    </row>
    <row r="10" spans="1:13" x14ac:dyDescent="0.25">
      <c r="A10" s="99" t="s">
        <v>235</v>
      </c>
      <c r="B10" s="99"/>
      <c r="C10" s="99"/>
      <c r="D10" s="99"/>
      <c r="E10" s="99"/>
      <c r="F10" s="99"/>
      <c r="G10" s="99"/>
      <c r="H10" s="99"/>
      <c r="I10" s="5"/>
    </row>
    <row r="12" spans="1:13" x14ac:dyDescent="0.25">
      <c r="A12" s="32" t="s">
        <v>60</v>
      </c>
    </row>
    <row r="14" spans="1:13" x14ac:dyDescent="0.25">
      <c r="A14" t="s">
        <v>61</v>
      </c>
      <c r="H14" s="7">
        <v>5762796</v>
      </c>
    </row>
    <row r="15" spans="1:13" x14ac:dyDescent="0.25">
      <c r="A15" t="s">
        <v>62</v>
      </c>
      <c r="H15" s="8">
        <v>104555</v>
      </c>
    </row>
    <row r="16" spans="1:13" x14ac:dyDescent="0.25">
      <c r="A16" t="s">
        <v>49</v>
      </c>
      <c r="H16" s="8">
        <v>50000</v>
      </c>
    </row>
    <row r="17" spans="1:8" x14ac:dyDescent="0.25">
      <c r="A17" t="s">
        <v>148</v>
      </c>
      <c r="H17" s="8">
        <v>25000</v>
      </c>
    </row>
    <row r="18" spans="1:8" x14ac:dyDescent="0.25">
      <c r="A18" t="s">
        <v>67</v>
      </c>
      <c r="H18" s="9">
        <v>500</v>
      </c>
    </row>
    <row r="19" spans="1:8" x14ac:dyDescent="0.25">
      <c r="H19" s="8"/>
    </row>
    <row r="20" spans="1:8" x14ac:dyDescent="0.25">
      <c r="B20" t="s">
        <v>69</v>
      </c>
      <c r="H20" s="9">
        <f>SUM(H14:H19)</f>
        <v>5942851</v>
      </c>
    </row>
    <row r="21" spans="1:8" x14ac:dyDescent="0.25">
      <c r="H21" s="8"/>
    </row>
    <row r="22" spans="1:8" x14ac:dyDescent="0.25">
      <c r="A22" s="32" t="s">
        <v>23</v>
      </c>
      <c r="H22" s="8"/>
    </row>
    <row r="23" spans="1:8" x14ac:dyDescent="0.25">
      <c r="H23" s="8"/>
    </row>
    <row r="24" spans="1:8" x14ac:dyDescent="0.25">
      <c r="A24" t="s">
        <v>117</v>
      </c>
      <c r="H24" s="8">
        <v>135200</v>
      </c>
    </row>
    <row r="25" spans="1:8" x14ac:dyDescent="0.25">
      <c r="A25" t="s">
        <v>160</v>
      </c>
      <c r="H25" s="8">
        <v>10000</v>
      </c>
    </row>
    <row r="26" spans="1:8" x14ac:dyDescent="0.25">
      <c r="A26" t="s">
        <v>161</v>
      </c>
      <c r="H26" s="8">
        <v>225000</v>
      </c>
    </row>
    <row r="27" spans="1:8" x14ac:dyDescent="0.25">
      <c r="A27" t="s">
        <v>94</v>
      </c>
      <c r="H27" s="8">
        <v>5561036</v>
      </c>
    </row>
    <row r="28" spans="1:8" x14ac:dyDescent="0.25">
      <c r="A28" t="s">
        <v>95</v>
      </c>
      <c r="H28" s="8">
        <v>182013</v>
      </c>
    </row>
    <row r="29" spans="1:8" x14ac:dyDescent="0.25">
      <c r="A29" t="s">
        <v>96</v>
      </c>
      <c r="H29" s="18">
        <v>249831</v>
      </c>
    </row>
    <row r="30" spans="1:8" x14ac:dyDescent="0.25">
      <c r="A30" s="4" t="s">
        <v>141</v>
      </c>
      <c r="H30" s="18">
        <v>24500</v>
      </c>
    </row>
    <row r="31" spans="1:8" x14ac:dyDescent="0.25">
      <c r="H31" s="28"/>
    </row>
    <row r="32" spans="1:8" x14ac:dyDescent="0.25">
      <c r="B32" t="s">
        <v>33</v>
      </c>
      <c r="H32" s="9">
        <f>SUM(H24:H31)</f>
        <v>6387580</v>
      </c>
    </row>
    <row r="33" spans="1:8" x14ac:dyDescent="0.25">
      <c r="H33" s="8"/>
    </row>
    <row r="34" spans="1:8" x14ac:dyDescent="0.25">
      <c r="A34" t="s">
        <v>80</v>
      </c>
      <c r="H34" s="8">
        <f>SUM(H20-H32)</f>
        <v>-444729</v>
      </c>
    </row>
    <row r="35" spans="1:8" x14ac:dyDescent="0.25">
      <c r="B35" t="s">
        <v>34</v>
      </c>
      <c r="H35" s="8"/>
    </row>
    <row r="36" spans="1:8" x14ac:dyDescent="0.25">
      <c r="H36" s="8"/>
    </row>
    <row r="37" spans="1:8" x14ac:dyDescent="0.25">
      <c r="A37" s="1" t="s">
        <v>93</v>
      </c>
      <c r="H37" s="8"/>
    </row>
    <row r="38" spans="1:8" x14ac:dyDescent="0.25">
      <c r="B38" t="s">
        <v>37</v>
      </c>
      <c r="H38" s="8">
        <v>-698000</v>
      </c>
    </row>
    <row r="39" spans="1:8" x14ac:dyDescent="0.25">
      <c r="H39" s="8"/>
    </row>
    <row r="40" spans="1:8" x14ac:dyDescent="0.25">
      <c r="A40" t="s">
        <v>97</v>
      </c>
      <c r="H40" s="8"/>
    </row>
    <row r="41" spans="1:8" x14ac:dyDescent="0.25">
      <c r="B41" t="s">
        <v>21</v>
      </c>
      <c r="H41" s="8"/>
    </row>
    <row r="42" spans="1:8" x14ac:dyDescent="0.25">
      <c r="B42" t="s">
        <v>22</v>
      </c>
      <c r="H42" s="8">
        <f>SUM(H34:H38)</f>
        <v>-1142729</v>
      </c>
    </row>
    <row r="43" spans="1:8" x14ac:dyDescent="0.25">
      <c r="H43" s="8"/>
    </row>
    <row r="44" spans="1:8" x14ac:dyDescent="0.25">
      <c r="A44" t="s">
        <v>83</v>
      </c>
      <c r="H44" s="18">
        <v>9604485</v>
      </c>
    </row>
    <row r="45" spans="1:8" x14ac:dyDescent="0.25">
      <c r="H45" s="18"/>
    </row>
    <row r="46" spans="1:8" ht="13.8" thickBot="1" x14ac:dyDescent="0.3">
      <c r="A46" t="s">
        <v>84</v>
      </c>
      <c r="H46" s="11">
        <f>SUM(H42+H44)</f>
        <v>8461756</v>
      </c>
    </row>
    <row r="47" spans="1:8" ht="13.8" thickTop="1" x14ac:dyDescent="0.25">
      <c r="H47" s="3"/>
    </row>
    <row r="48" spans="1:8" ht="65.25" customHeight="1" x14ac:dyDescent="0.25">
      <c r="A48" s="94" t="s">
        <v>59</v>
      </c>
      <c r="B48" s="94"/>
      <c r="C48" s="94"/>
      <c r="D48" s="94"/>
      <c r="E48" s="94"/>
      <c r="F48" s="94"/>
      <c r="G48" s="94"/>
      <c r="H48" s="94"/>
    </row>
    <row r="127" ht="62.4" customHeight="1" x14ac:dyDescent="0.25"/>
  </sheetData>
  <mergeCells count="5">
    <mergeCell ref="A48:H48"/>
    <mergeCell ref="A1:H1"/>
    <mergeCell ref="A10:H10"/>
    <mergeCell ref="A7:H7"/>
    <mergeCell ref="C5:G5"/>
  </mergeCells>
  <phoneticPr fontId="4" type="noConversion"/>
  <printOptions horizontalCentered="1"/>
  <pageMargins left="1" right="1" top="1" bottom="1" header="0.3" footer="0.5"/>
  <pageSetup paperSize="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M127"/>
  <sheetViews>
    <sheetView topLeftCell="A8" zoomScaleNormal="100" workbookViewId="0">
      <selection activeCell="H15" sqref="H15"/>
    </sheetView>
  </sheetViews>
  <sheetFormatPr defaultRowHeight="13.2" x14ac:dyDescent="0.25"/>
  <cols>
    <col min="1" max="1" width="5.88671875" customWidth="1"/>
    <col min="7" max="7" width="15.5546875" customWidth="1"/>
    <col min="8" max="8" width="12.33203125" customWidth="1"/>
    <col min="12" max="12" width="10.109375" bestFit="1" customWidth="1"/>
    <col min="13" max="13" width="11.109375" bestFit="1" customWidth="1"/>
  </cols>
  <sheetData>
    <row r="1" spans="1:13" x14ac:dyDescent="0.25">
      <c r="A1" s="95" t="str">
        <f>SUMMARY!B3&amp;K1&amp;SUMMARY!D3&amp;SUMMARY!E3</f>
        <v>ORDINANCE NO. 6481 OF 2024</v>
      </c>
      <c r="B1" s="96"/>
      <c r="C1" s="96"/>
      <c r="D1" s="96"/>
      <c r="E1" s="96"/>
      <c r="F1" s="96"/>
      <c r="G1" s="96"/>
      <c r="H1" s="96"/>
      <c r="I1" s="5"/>
      <c r="K1" s="36">
        <f>SUMMARY!C9</f>
        <v>6481</v>
      </c>
      <c r="L1" s="8">
        <f>H35</f>
        <v>0</v>
      </c>
      <c r="M1" s="27">
        <f>H41</f>
        <v>9474742</v>
      </c>
    </row>
    <row r="2" spans="1:13" x14ac:dyDescent="0.25">
      <c r="A2" s="1"/>
    </row>
    <row r="3" spans="1:13" x14ac:dyDescent="0.25">
      <c r="A3" t="s">
        <v>2</v>
      </c>
    </row>
    <row r="5" spans="1:13" ht="37.5" customHeight="1" x14ac:dyDescent="0.25">
      <c r="C5" s="101" t="s">
        <v>280</v>
      </c>
      <c r="D5" s="94"/>
      <c r="E5" s="94"/>
      <c r="F5" s="94"/>
      <c r="G5" s="94"/>
    </row>
    <row r="6" spans="1:13" x14ac:dyDescent="0.25">
      <c r="B6" t="s">
        <v>68</v>
      </c>
    </row>
    <row r="7" spans="1:13" ht="39.9" customHeight="1" x14ac:dyDescent="0.25">
      <c r="A7" s="101" t="s">
        <v>281</v>
      </c>
      <c r="B7" s="101"/>
      <c r="C7" s="101"/>
      <c r="D7" s="101"/>
      <c r="E7" s="101"/>
      <c r="F7" s="101"/>
      <c r="G7" s="101"/>
      <c r="H7" s="101"/>
    </row>
    <row r="10" spans="1:13" x14ac:dyDescent="0.25">
      <c r="A10" s="99" t="s">
        <v>235</v>
      </c>
      <c r="B10" s="99"/>
      <c r="C10" s="99"/>
      <c r="D10" s="99"/>
      <c r="E10" s="99"/>
      <c r="F10" s="99"/>
      <c r="G10" s="99"/>
      <c r="H10" s="99"/>
      <c r="I10" s="5"/>
    </row>
    <row r="12" spans="1:13" x14ac:dyDescent="0.25">
      <c r="A12" s="32" t="s">
        <v>60</v>
      </c>
    </row>
    <row r="14" spans="1:13" x14ac:dyDescent="0.25">
      <c r="A14" t="s">
        <v>61</v>
      </c>
      <c r="H14" s="7">
        <v>11353428</v>
      </c>
    </row>
    <row r="15" spans="1:13" x14ac:dyDescent="0.25">
      <c r="A15" t="s">
        <v>62</v>
      </c>
      <c r="H15" s="8">
        <v>200000</v>
      </c>
    </row>
    <row r="16" spans="1:13" x14ac:dyDescent="0.25">
      <c r="A16" t="s">
        <v>49</v>
      </c>
      <c r="H16" s="8">
        <v>40000</v>
      </c>
    </row>
    <row r="17" spans="1:8" x14ac:dyDescent="0.25">
      <c r="A17" t="s">
        <v>67</v>
      </c>
      <c r="H17" s="9">
        <v>10000</v>
      </c>
    </row>
    <row r="18" spans="1:8" x14ac:dyDescent="0.25">
      <c r="H18" s="8"/>
    </row>
    <row r="19" spans="1:8" x14ac:dyDescent="0.25">
      <c r="B19" t="s">
        <v>69</v>
      </c>
      <c r="H19" s="9">
        <f>SUM(H14:H18)</f>
        <v>11603428</v>
      </c>
    </row>
    <row r="20" spans="1:8" x14ac:dyDescent="0.25">
      <c r="H20" s="8"/>
    </row>
    <row r="21" spans="1:8" x14ac:dyDescent="0.25">
      <c r="A21" s="32" t="s">
        <v>23</v>
      </c>
      <c r="H21" s="8"/>
    </row>
    <row r="22" spans="1:8" x14ac:dyDescent="0.25">
      <c r="H22" s="8"/>
    </row>
    <row r="23" spans="1:8" x14ac:dyDescent="0.25">
      <c r="A23" t="s">
        <v>117</v>
      </c>
      <c r="H23" s="8">
        <v>206326</v>
      </c>
    </row>
    <row r="24" spans="1:8" x14ac:dyDescent="0.25">
      <c r="A24" t="s">
        <v>98</v>
      </c>
      <c r="H24" s="8">
        <v>4749299</v>
      </c>
    </row>
    <row r="25" spans="1:8" x14ac:dyDescent="0.25">
      <c r="A25" t="s">
        <v>162</v>
      </c>
      <c r="H25" s="9">
        <v>8175000</v>
      </c>
    </row>
    <row r="26" spans="1:8" x14ac:dyDescent="0.25">
      <c r="H26" s="8"/>
    </row>
    <row r="27" spans="1:8" x14ac:dyDescent="0.25">
      <c r="B27" t="s">
        <v>33</v>
      </c>
      <c r="H27" s="9">
        <f>SUM(H23:H26)</f>
        <v>13130625</v>
      </c>
    </row>
    <row r="28" spans="1:8" x14ac:dyDescent="0.25">
      <c r="H28" s="8"/>
    </row>
    <row r="29" spans="1:8" x14ac:dyDescent="0.25">
      <c r="A29" t="s">
        <v>80</v>
      </c>
      <c r="H29" s="8"/>
    </row>
    <row r="30" spans="1:8" x14ac:dyDescent="0.25">
      <c r="B30" t="s">
        <v>34</v>
      </c>
      <c r="H30" s="10">
        <f>H19-H27</f>
        <v>-1527197</v>
      </c>
    </row>
    <row r="31" spans="1:8" x14ac:dyDescent="0.25">
      <c r="H31" s="8"/>
    </row>
    <row r="32" spans="1:8" x14ac:dyDescent="0.25">
      <c r="A32" s="1" t="s">
        <v>93</v>
      </c>
      <c r="H32" s="8"/>
    </row>
    <row r="33" spans="1:8" x14ac:dyDescent="0.25">
      <c r="A33" s="1"/>
      <c r="B33" t="s">
        <v>151</v>
      </c>
      <c r="H33" s="8">
        <v>1000000</v>
      </c>
    </row>
    <row r="34" spans="1:8" x14ac:dyDescent="0.25">
      <c r="B34" s="4" t="s">
        <v>37</v>
      </c>
      <c r="H34" s="9">
        <v>-1000000</v>
      </c>
    </row>
    <row r="35" spans="1:8" x14ac:dyDescent="0.25">
      <c r="H35" s="21">
        <f>SUM(H33:H34)</f>
        <v>0</v>
      </c>
    </row>
    <row r="36" spans="1:8" x14ac:dyDescent="0.25">
      <c r="H36" s="8"/>
    </row>
    <row r="37" spans="1:8" x14ac:dyDescent="0.25">
      <c r="A37" t="s">
        <v>99</v>
      </c>
      <c r="H37" s="8">
        <f>SUM(H35+H30)</f>
        <v>-1527197</v>
      </c>
    </row>
    <row r="38" spans="1:8" x14ac:dyDescent="0.25">
      <c r="H38" s="8"/>
    </row>
    <row r="39" spans="1:8" x14ac:dyDescent="0.25">
      <c r="A39" t="s">
        <v>83</v>
      </c>
      <c r="H39" s="9">
        <v>11001939</v>
      </c>
    </row>
    <row r="40" spans="1:8" x14ac:dyDescent="0.25">
      <c r="H40" s="8"/>
    </row>
    <row r="41" spans="1:8" ht="13.8" thickBot="1" x14ac:dyDescent="0.3">
      <c r="A41" t="s">
        <v>84</v>
      </c>
      <c r="H41" s="11">
        <f>SUM(H39+H37)</f>
        <v>9474742</v>
      </c>
    </row>
    <row r="42" spans="1:8" ht="13.8" thickTop="1" x14ac:dyDescent="0.25"/>
    <row r="43" spans="1:8" ht="62.25" customHeight="1" x14ac:dyDescent="0.25">
      <c r="A43" s="94" t="s">
        <v>59</v>
      </c>
      <c r="B43" s="94"/>
      <c r="C43" s="94"/>
      <c r="D43" s="94"/>
      <c r="E43" s="94"/>
      <c r="F43" s="94"/>
      <c r="G43" s="94"/>
      <c r="H43" s="94"/>
    </row>
    <row r="127" ht="62.4" customHeight="1" x14ac:dyDescent="0.25"/>
  </sheetData>
  <mergeCells count="5">
    <mergeCell ref="A43:H43"/>
    <mergeCell ref="A1:H1"/>
    <mergeCell ref="A10:H10"/>
    <mergeCell ref="C5:G5"/>
    <mergeCell ref="A7:H7"/>
  </mergeCells>
  <phoneticPr fontId="4" type="noConversion"/>
  <printOptions horizontalCentered="1"/>
  <pageMargins left="1" right="1" top="1" bottom="1" header="0.3" footer="0.5"/>
  <pageSetup paperSize="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sheetPr>
  <dimension ref="A1:M127"/>
  <sheetViews>
    <sheetView zoomScaleNormal="100" workbookViewId="0">
      <selection activeCell="H14" sqref="H14"/>
    </sheetView>
  </sheetViews>
  <sheetFormatPr defaultRowHeight="13.2" x14ac:dyDescent="0.25"/>
  <cols>
    <col min="1" max="1" width="5.88671875" customWidth="1"/>
    <col min="7" max="7" width="15.5546875" customWidth="1"/>
    <col min="8" max="8" width="12.33203125" style="8" customWidth="1"/>
    <col min="12" max="12" width="9.33203125" bestFit="1" customWidth="1"/>
    <col min="13" max="13" width="11.109375" bestFit="1" customWidth="1"/>
  </cols>
  <sheetData>
    <row r="1" spans="1:13" x14ac:dyDescent="0.25">
      <c r="A1" s="95" t="str">
        <f>SUMMARY!B3&amp;K1&amp;SUMMARY!D3&amp;SUMMARY!E3</f>
        <v>ORDINANCE NO. 6482 OF 2024</v>
      </c>
      <c r="B1" s="96"/>
      <c r="C1" s="96"/>
      <c r="D1" s="96"/>
      <c r="E1" s="96"/>
      <c r="F1" s="96"/>
      <c r="G1" s="96"/>
      <c r="H1" s="96"/>
      <c r="I1" s="5"/>
      <c r="K1" s="36">
        <f>SUMMARY!C10</f>
        <v>6482</v>
      </c>
      <c r="L1" s="8" t="e">
        <f>#REF!</f>
        <v>#REF!</v>
      </c>
      <c r="M1" s="27">
        <f>H42</f>
        <v>2271477</v>
      </c>
    </row>
    <row r="2" spans="1:13" x14ac:dyDescent="0.25">
      <c r="A2" s="1"/>
    </row>
    <row r="3" spans="1:13" x14ac:dyDescent="0.25">
      <c r="A3" s="4" t="s">
        <v>39</v>
      </c>
      <c r="B3" s="4"/>
      <c r="C3" s="4"/>
      <c r="D3" s="4"/>
    </row>
    <row r="5" spans="1:13" ht="37.5" customHeight="1" x14ac:dyDescent="0.25">
      <c r="C5" s="101" t="s">
        <v>278</v>
      </c>
      <c r="D5" s="94"/>
      <c r="E5" s="94"/>
      <c r="F5" s="94"/>
      <c r="G5" s="94"/>
    </row>
    <row r="6" spans="1:13" x14ac:dyDescent="0.25">
      <c r="B6" t="s">
        <v>68</v>
      </c>
    </row>
    <row r="7" spans="1:13" ht="39.9" customHeight="1" x14ac:dyDescent="0.25">
      <c r="A7" s="101" t="s">
        <v>279</v>
      </c>
      <c r="B7" s="101"/>
      <c r="C7" s="101"/>
      <c r="D7" s="101"/>
      <c r="E7" s="101"/>
      <c r="F7" s="101"/>
      <c r="G7" s="101"/>
      <c r="H7" s="101"/>
    </row>
    <row r="10" spans="1:13" x14ac:dyDescent="0.25">
      <c r="A10" s="99" t="s">
        <v>235</v>
      </c>
      <c r="B10" s="99"/>
      <c r="C10" s="99"/>
      <c r="D10" s="99"/>
      <c r="E10" s="99"/>
      <c r="F10" s="99"/>
      <c r="G10" s="99"/>
      <c r="H10" s="99"/>
      <c r="I10" s="5"/>
    </row>
    <row r="12" spans="1:13" x14ac:dyDescent="0.25">
      <c r="A12" s="32" t="s">
        <v>60</v>
      </c>
    </row>
    <row r="14" spans="1:13" x14ac:dyDescent="0.25">
      <c r="A14" t="s">
        <v>61</v>
      </c>
      <c r="H14" s="27">
        <v>1805288</v>
      </c>
    </row>
    <row r="15" spans="1:13" x14ac:dyDescent="0.25">
      <c r="A15" t="s">
        <v>62</v>
      </c>
      <c r="H15" s="8">
        <v>30000</v>
      </c>
    </row>
    <row r="16" spans="1:13" x14ac:dyDescent="0.25">
      <c r="A16" t="s">
        <v>49</v>
      </c>
      <c r="H16" s="8">
        <v>20000</v>
      </c>
    </row>
    <row r="17" spans="1:8" x14ac:dyDescent="0.25">
      <c r="A17" t="s">
        <v>100</v>
      </c>
      <c r="H17" s="8">
        <v>2500</v>
      </c>
    </row>
    <row r="18" spans="1:8" x14ac:dyDescent="0.25">
      <c r="A18" t="s">
        <v>67</v>
      </c>
      <c r="H18" s="8">
        <v>500</v>
      </c>
    </row>
    <row r="19" spans="1:8" x14ac:dyDescent="0.25">
      <c r="A19" t="s">
        <v>157</v>
      </c>
      <c r="H19" s="8">
        <v>40000</v>
      </c>
    </row>
    <row r="20" spans="1:8" x14ac:dyDescent="0.25">
      <c r="A20" t="s">
        <v>167</v>
      </c>
      <c r="H20" s="8">
        <v>0</v>
      </c>
    </row>
    <row r="21" spans="1:8" x14ac:dyDescent="0.25">
      <c r="A21" t="s">
        <v>101</v>
      </c>
      <c r="H21" s="8">
        <v>35000</v>
      </c>
    </row>
    <row r="22" spans="1:8" x14ac:dyDescent="0.25">
      <c r="H22" s="28"/>
    </row>
    <row r="23" spans="1:8" x14ac:dyDescent="0.25">
      <c r="B23" t="s">
        <v>69</v>
      </c>
      <c r="H23" s="9">
        <f>SUM(H14:H22)</f>
        <v>1933288</v>
      </c>
    </row>
    <row r="25" spans="1:8" x14ac:dyDescent="0.25">
      <c r="A25" s="32" t="s">
        <v>23</v>
      </c>
    </row>
    <row r="26" spans="1:8" x14ac:dyDescent="0.25">
      <c r="A26" t="s">
        <v>11</v>
      </c>
    </row>
    <row r="27" spans="1:8" x14ac:dyDescent="0.25">
      <c r="A27" t="s">
        <v>102</v>
      </c>
      <c r="H27" s="8">
        <v>42000</v>
      </c>
    </row>
    <row r="28" spans="1:8" x14ac:dyDescent="0.25">
      <c r="A28" t="s">
        <v>103</v>
      </c>
      <c r="H28" s="9">
        <v>2460551</v>
      </c>
    </row>
    <row r="30" spans="1:8" x14ac:dyDescent="0.25">
      <c r="B30" t="s">
        <v>33</v>
      </c>
      <c r="H30" s="9">
        <f>SUM(H27+H28)</f>
        <v>2502551</v>
      </c>
    </row>
    <row r="32" spans="1:8" x14ac:dyDescent="0.25">
      <c r="A32" t="s">
        <v>80</v>
      </c>
      <c r="H32" s="8">
        <f>SUM(H23-H30)</f>
        <v>-569263</v>
      </c>
    </row>
    <row r="33" spans="1:8" x14ac:dyDescent="0.25">
      <c r="A33" t="s">
        <v>3</v>
      </c>
      <c r="B33" t="s">
        <v>34</v>
      </c>
    </row>
    <row r="35" spans="1:8" x14ac:dyDescent="0.25">
      <c r="A35" s="1" t="s">
        <v>93</v>
      </c>
    </row>
    <row r="36" spans="1:8" x14ac:dyDescent="0.25">
      <c r="A36" s="1"/>
      <c r="B36" s="34" t="s">
        <v>46</v>
      </c>
      <c r="H36" s="8">
        <v>500000</v>
      </c>
    </row>
    <row r="37" spans="1:8" x14ac:dyDescent="0.25">
      <c r="H37" s="18"/>
    </row>
    <row r="38" spans="1:8" x14ac:dyDescent="0.25">
      <c r="A38" t="s">
        <v>99</v>
      </c>
      <c r="H38" s="8">
        <f>H32+H36</f>
        <v>-69263</v>
      </c>
    </row>
    <row r="40" spans="1:8" x14ac:dyDescent="0.25">
      <c r="A40" t="s">
        <v>83</v>
      </c>
      <c r="H40" s="9">
        <v>2340740</v>
      </c>
    </row>
    <row r="42" spans="1:8" ht="13.8" thickBot="1" x14ac:dyDescent="0.3">
      <c r="A42" t="s">
        <v>84</v>
      </c>
      <c r="H42" s="11">
        <f>SUM(H40+H38)</f>
        <v>2271477</v>
      </c>
    </row>
    <row r="43" spans="1:8" ht="13.5" customHeight="1" thickTop="1" x14ac:dyDescent="0.25">
      <c r="B43" s="6"/>
      <c r="C43" s="6"/>
      <c r="D43" s="6"/>
      <c r="E43" s="6"/>
      <c r="F43" s="6"/>
      <c r="G43" s="6"/>
      <c r="H43" s="26"/>
    </row>
    <row r="44" spans="1:8" ht="62.25" customHeight="1" x14ac:dyDescent="0.25">
      <c r="A44" s="94" t="s">
        <v>59</v>
      </c>
      <c r="B44" s="102"/>
      <c r="C44" s="102"/>
      <c r="D44" s="102"/>
      <c r="E44" s="102"/>
      <c r="F44" s="102"/>
      <c r="G44" s="102"/>
      <c r="H44" s="102"/>
    </row>
    <row r="127" ht="62.4" customHeight="1" x14ac:dyDescent="0.25"/>
  </sheetData>
  <mergeCells count="5">
    <mergeCell ref="A1:H1"/>
    <mergeCell ref="C5:G5"/>
    <mergeCell ref="A7:H7"/>
    <mergeCell ref="A10:H10"/>
    <mergeCell ref="A44:H44"/>
  </mergeCells>
  <phoneticPr fontId="4" type="noConversion"/>
  <printOptions horizontalCentered="1"/>
  <pageMargins left="1" right="1" top="1" bottom="1" header="0.3" footer="0.5"/>
  <pageSetup paperSize="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0000"/>
  </sheetPr>
  <dimension ref="A1:M127"/>
  <sheetViews>
    <sheetView zoomScaleNormal="100" workbookViewId="0">
      <selection activeCell="H39" sqref="H39"/>
    </sheetView>
  </sheetViews>
  <sheetFormatPr defaultRowHeight="13.2" x14ac:dyDescent="0.25"/>
  <cols>
    <col min="1" max="1" width="5.88671875" customWidth="1"/>
    <col min="7" max="7" width="15.5546875" customWidth="1"/>
    <col min="8" max="8" width="12.33203125" customWidth="1"/>
    <col min="12" max="12" width="10.88671875" bestFit="1" customWidth="1"/>
    <col min="13" max="13" width="12.109375" bestFit="1" customWidth="1"/>
  </cols>
  <sheetData>
    <row r="1" spans="1:13" x14ac:dyDescent="0.25">
      <c r="A1" s="95" t="str">
        <f>SUMMARY!B3&amp;K1&amp;SUMMARY!D3&amp;SUMMARY!E3</f>
        <v>ORDINANCE NO. 6483 OF 2024</v>
      </c>
      <c r="B1" s="96"/>
      <c r="C1" s="96"/>
      <c r="D1" s="96"/>
      <c r="E1" s="96"/>
      <c r="F1" s="96"/>
      <c r="G1" s="96"/>
      <c r="H1" s="96"/>
      <c r="I1" s="5"/>
      <c r="K1" s="36">
        <f>SUMMARY!C11</f>
        <v>6483</v>
      </c>
      <c r="L1" s="8">
        <f>H32</f>
        <v>-2552000</v>
      </c>
      <c r="M1" s="27">
        <f>H40</f>
        <v>28214588</v>
      </c>
    </row>
    <row r="2" spans="1:13" x14ac:dyDescent="0.25">
      <c r="A2" s="1"/>
    </row>
    <row r="3" spans="1:13" x14ac:dyDescent="0.25">
      <c r="A3" s="4" t="s">
        <v>39</v>
      </c>
      <c r="B3" s="4"/>
      <c r="C3" s="4"/>
      <c r="D3" s="4"/>
    </row>
    <row r="5" spans="1:13" ht="37.5" customHeight="1" x14ac:dyDescent="0.25">
      <c r="C5" s="101" t="s">
        <v>276</v>
      </c>
      <c r="D5" s="94"/>
      <c r="E5" s="94"/>
      <c r="F5" s="94"/>
      <c r="G5" s="94"/>
    </row>
    <row r="6" spans="1:13" x14ac:dyDescent="0.25">
      <c r="B6" t="s">
        <v>68</v>
      </c>
    </row>
    <row r="7" spans="1:13" ht="39.9" customHeight="1" x14ac:dyDescent="0.25">
      <c r="A7" s="101" t="s">
        <v>277</v>
      </c>
      <c r="B7" s="101"/>
      <c r="C7" s="101"/>
      <c r="D7" s="101"/>
      <c r="E7" s="101"/>
      <c r="F7" s="101"/>
      <c r="G7" s="101"/>
      <c r="H7" s="101"/>
    </row>
    <row r="10" spans="1:13" x14ac:dyDescent="0.25">
      <c r="A10" s="103" t="s">
        <v>235</v>
      </c>
      <c r="B10" s="103"/>
      <c r="C10" s="103"/>
      <c r="D10" s="103"/>
      <c r="E10" s="103"/>
      <c r="F10" s="103"/>
      <c r="G10" s="103"/>
      <c r="H10" s="103"/>
      <c r="I10" s="5"/>
    </row>
    <row r="12" spans="1:13" x14ac:dyDescent="0.25">
      <c r="A12" s="32" t="s">
        <v>60</v>
      </c>
    </row>
    <row r="14" spans="1:13" x14ac:dyDescent="0.25">
      <c r="A14" t="s">
        <v>61</v>
      </c>
      <c r="H14" s="7">
        <v>1151</v>
      </c>
    </row>
    <row r="15" spans="1:13" x14ac:dyDescent="0.25">
      <c r="A15" t="s">
        <v>104</v>
      </c>
      <c r="H15" s="8">
        <v>5328000</v>
      </c>
    </row>
    <row r="16" spans="1:13" x14ac:dyDescent="0.25">
      <c r="A16" t="s">
        <v>49</v>
      </c>
      <c r="H16" s="8">
        <v>200000</v>
      </c>
    </row>
    <row r="17" spans="1:8" x14ac:dyDescent="0.25">
      <c r="A17" t="s">
        <v>67</v>
      </c>
      <c r="H17" s="9">
        <v>135000</v>
      </c>
    </row>
    <row r="18" spans="1:8" x14ac:dyDescent="0.25">
      <c r="H18" s="8"/>
    </row>
    <row r="19" spans="1:8" x14ac:dyDescent="0.25">
      <c r="B19" t="s">
        <v>69</v>
      </c>
      <c r="H19" s="9">
        <f>SUM(H14:H18)</f>
        <v>5664151</v>
      </c>
    </row>
    <row r="20" spans="1:8" x14ac:dyDescent="0.25">
      <c r="H20" s="8"/>
    </row>
    <row r="21" spans="1:8" x14ac:dyDescent="0.25">
      <c r="A21" s="32" t="s">
        <v>23</v>
      </c>
      <c r="H21" s="8"/>
    </row>
    <row r="22" spans="1:8" x14ac:dyDescent="0.25">
      <c r="H22" s="8"/>
    </row>
    <row r="23" spans="1:8" x14ac:dyDescent="0.25">
      <c r="A23" t="s">
        <v>50</v>
      </c>
      <c r="H23" s="18">
        <v>4875554</v>
      </c>
    </row>
    <row r="24" spans="1:8" x14ac:dyDescent="0.25">
      <c r="A24" s="4" t="s">
        <v>142</v>
      </c>
      <c r="H24" s="9">
        <v>450412</v>
      </c>
    </row>
    <row r="25" spans="1:8" x14ac:dyDescent="0.25">
      <c r="H25" s="8"/>
    </row>
    <row r="26" spans="1:8" x14ac:dyDescent="0.25">
      <c r="B26" t="s">
        <v>33</v>
      </c>
      <c r="H26" s="9">
        <f>SUM(H23:H25)</f>
        <v>5325966</v>
      </c>
    </row>
    <row r="27" spans="1:8" x14ac:dyDescent="0.25">
      <c r="H27" s="8"/>
    </row>
    <row r="28" spans="1:8" x14ac:dyDescent="0.25">
      <c r="A28" t="s">
        <v>105</v>
      </c>
      <c r="H28" s="8"/>
    </row>
    <row r="29" spans="1:8" x14ac:dyDescent="0.25">
      <c r="B29" t="s">
        <v>34</v>
      </c>
      <c r="H29" s="8">
        <f>SUM(H19-H26)</f>
        <v>338185</v>
      </c>
    </row>
    <row r="30" spans="1:8" x14ac:dyDescent="0.25">
      <c r="H30" s="8"/>
    </row>
    <row r="31" spans="1:8" x14ac:dyDescent="0.25">
      <c r="A31" s="1" t="s">
        <v>93</v>
      </c>
      <c r="H31" s="8"/>
    </row>
    <row r="32" spans="1:8" x14ac:dyDescent="0.25">
      <c r="B32" t="s">
        <v>37</v>
      </c>
      <c r="H32" s="10">
        <v>-2552000</v>
      </c>
    </row>
    <row r="33" spans="1:8" x14ac:dyDescent="0.25">
      <c r="H33" s="8"/>
    </row>
    <row r="34" spans="1:8" x14ac:dyDescent="0.25">
      <c r="A34" t="s">
        <v>97</v>
      </c>
      <c r="H34" s="8"/>
    </row>
    <row r="35" spans="1:8" x14ac:dyDescent="0.25">
      <c r="B35" t="s">
        <v>21</v>
      </c>
      <c r="H35" s="8"/>
    </row>
    <row r="36" spans="1:8" x14ac:dyDescent="0.25">
      <c r="B36" t="s">
        <v>38</v>
      </c>
      <c r="H36" s="8">
        <f>SUM(H29+H32)</f>
        <v>-2213815</v>
      </c>
    </row>
    <row r="37" spans="1:8" x14ac:dyDescent="0.25">
      <c r="H37" s="8"/>
    </row>
    <row r="38" spans="1:8" x14ac:dyDescent="0.25">
      <c r="A38" t="s">
        <v>83</v>
      </c>
      <c r="H38" s="8">
        <v>30428403</v>
      </c>
    </row>
    <row r="39" spans="1:8" x14ac:dyDescent="0.25">
      <c r="H39" s="33"/>
    </row>
    <row r="40" spans="1:8" ht="13.8" thickBot="1" x14ac:dyDescent="0.3">
      <c r="A40" t="s">
        <v>84</v>
      </c>
      <c r="H40" s="11">
        <f>SUM(H38+H36)</f>
        <v>28214588</v>
      </c>
    </row>
    <row r="41" spans="1:8" ht="13.8" thickTop="1" x14ac:dyDescent="0.25"/>
    <row r="42" spans="1:8" ht="71.25" customHeight="1" x14ac:dyDescent="0.25">
      <c r="A42" s="94" t="s">
        <v>59</v>
      </c>
      <c r="B42" s="94"/>
      <c r="C42" s="94"/>
      <c r="D42" s="94"/>
      <c r="E42" s="94"/>
      <c r="F42" s="94"/>
      <c r="G42" s="94"/>
      <c r="H42" s="94"/>
    </row>
    <row r="127" ht="62.4" customHeight="1" x14ac:dyDescent="0.25"/>
  </sheetData>
  <mergeCells count="5">
    <mergeCell ref="A42:H42"/>
    <mergeCell ref="A1:H1"/>
    <mergeCell ref="A7:H7"/>
    <mergeCell ref="C5:G5"/>
    <mergeCell ref="A10:H10"/>
  </mergeCells>
  <phoneticPr fontId="4" type="noConversion"/>
  <printOptions horizontalCentered="1"/>
  <pageMargins left="1" right="1" top="1" bottom="1" header="0.3" footer="0.5"/>
  <pageSetup paperSize="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0000"/>
  </sheetPr>
  <dimension ref="A1:M127"/>
  <sheetViews>
    <sheetView topLeftCell="A13" zoomScaleNormal="100" workbookViewId="0">
      <selection activeCell="H48" sqref="H48"/>
    </sheetView>
  </sheetViews>
  <sheetFormatPr defaultRowHeight="13.2" x14ac:dyDescent="0.25"/>
  <cols>
    <col min="1" max="1" width="5.88671875" customWidth="1"/>
    <col min="7" max="7" width="15.5546875" customWidth="1"/>
    <col min="8" max="8" width="12.33203125" customWidth="1"/>
    <col min="12" max="12" width="10.109375" bestFit="1" customWidth="1"/>
    <col min="13" max="13" width="11.109375" bestFit="1" customWidth="1"/>
  </cols>
  <sheetData>
    <row r="1" spans="1:13" x14ac:dyDescent="0.25">
      <c r="A1" s="95" t="str">
        <f>SUMMARY!B3&amp;K1&amp;SUMMARY!D3&amp;SUMMARY!E3</f>
        <v>ORDINANCE NO. 6484 OF 2024</v>
      </c>
      <c r="B1" s="96"/>
      <c r="C1" s="96"/>
      <c r="D1" s="96"/>
      <c r="E1" s="96"/>
      <c r="F1" s="96"/>
      <c r="G1" s="96"/>
      <c r="H1" s="96"/>
      <c r="I1" s="5"/>
      <c r="K1" s="36">
        <f>SUMMARY!C12</f>
        <v>6484</v>
      </c>
      <c r="L1" s="8">
        <f>H41</f>
        <v>3500000</v>
      </c>
      <c r="M1" s="27">
        <f>H49</f>
        <v>6839964</v>
      </c>
    </row>
    <row r="2" spans="1:13" x14ac:dyDescent="0.25">
      <c r="A2" s="1"/>
    </row>
    <row r="3" spans="1:13" x14ac:dyDescent="0.25">
      <c r="A3" s="4" t="s">
        <v>39</v>
      </c>
      <c r="B3" s="4"/>
      <c r="C3" s="4"/>
      <c r="D3" s="4"/>
    </row>
    <row r="5" spans="1:13" ht="37.5" customHeight="1" x14ac:dyDescent="0.25">
      <c r="C5" s="101" t="s">
        <v>274</v>
      </c>
      <c r="D5" s="94"/>
      <c r="E5" s="94"/>
      <c r="F5" s="94"/>
      <c r="G5" s="94"/>
    </row>
    <row r="6" spans="1:13" x14ac:dyDescent="0.25">
      <c r="B6" t="s">
        <v>92</v>
      </c>
    </row>
    <row r="7" spans="1:13" ht="39.9" customHeight="1" x14ac:dyDescent="0.25">
      <c r="A7" s="101" t="s">
        <v>275</v>
      </c>
      <c r="B7" s="101"/>
      <c r="C7" s="101"/>
      <c r="D7" s="101"/>
      <c r="E7" s="101"/>
      <c r="F7" s="101"/>
      <c r="G7" s="101"/>
      <c r="H7" s="101"/>
    </row>
    <row r="10" spans="1:13" x14ac:dyDescent="0.25">
      <c r="A10" s="99" t="s">
        <v>235</v>
      </c>
      <c r="B10" s="99"/>
      <c r="C10" s="99"/>
      <c r="D10" s="99"/>
      <c r="E10" s="99"/>
      <c r="F10" s="99"/>
      <c r="G10" s="99"/>
      <c r="H10" s="99"/>
      <c r="I10" s="5"/>
    </row>
    <row r="12" spans="1:13" x14ac:dyDescent="0.25">
      <c r="A12" s="32" t="s">
        <v>60</v>
      </c>
    </row>
    <row r="14" spans="1:13" x14ac:dyDescent="0.25">
      <c r="A14" t="s">
        <v>61</v>
      </c>
      <c r="H14" s="7">
        <v>4183352</v>
      </c>
    </row>
    <row r="15" spans="1:13" x14ac:dyDescent="0.25">
      <c r="A15" t="s">
        <v>62</v>
      </c>
      <c r="H15" s="8">
        <v>80110</v>
      </c>
    </row>
    <row r="16" spans="1:13" x14ac:dyDescent="0.25">
      <c r="A16" t="s">
        <v>106</v>
      </c>
      <c r="H16" s="8">
        <v>774364</v>
      </c>
    </row>
    <row r="17" spans="1:8" x14ac:dyDescent="0.25">
      <c r="A17" t="s">
        <v>49</v>
      </c>
      <c r="H17" s="8">
        <v>40000</v>
      </c>
    </row>
    <row r="18" spans="1:8" x14ac:dyDescent="0.25">
      <c r="A18" t="s">
        <v>67</v>
      </c>
      <c r="H18" s="9">
        <v>10600</v>
      </c>
    </row>
    <row r="19" spans="1:8" x14ac:dyDescent="0.25">
      <c r="H19" s="8"/>
    </row>
    <row r="20" spans="1:8" x14ac:dyDescent="0.25">
      <c r="B20" t="s">
        <v>69</v>
      </c>
      <c r="H20" s="9">
        <f>SUM(H14:H19)</f>
        <v>5088426</v>
      </c>
    </row>
    <row r="21" spans="1:8" x14ac:dyDescent="0.25">
      <c r="H21" s="8"/>
    </row>
    <row r="22" spans="1:8" x14ac:dyDescent="0.25">
      <c r="A22" s="32" t="s">
        <v>23</v>
      </c>
      <c r="H22" s="8"/>
    </row>
    <row r="23" spans="1:8" x14ac:dyDescent="0.25">
      <c r="A23" t="s">
        <v>40</v>
      </c>
      <c r="H23" s="8"/>
    </row>
    <row r="24" spans="1:8" x14ac:dyDescent="0.25">
      <c r="A24" t="s">
        <v>107</v>
      </c>
      <c r="H24" s="8">
        <v>964396</v>
      </c>
    </row>
    <row r="25" spans="1:8" x14ac:dyDescent="0.25">
      <c r="H25" s="8"/>
    </row>
    <row r="26" spans="1:8" x14ac:dyDescent="0.25">
      <c r="A26" t="s">
        <v>57</v>
      </c>
      <c r="H26" s="8"/>
    </row>
    <row r="27" spans="1:8" x14ac:dyDescent="0.25">
      <c r="B27" t="s">
        <v>41</v>
      </c>
      <c r="H27" s="8">
        <v>4847392</v>
      </c>
    </row>
    <row r="28" spans="1:8" x14ac:dyDescent="0.25">
      <c r="B28" t="s">
        <v>42</v>
      </c>
      <c r="H28" s="8">
        <v>3255742</v>
      </c>
    </row>
    <row r="29" spans="1:8" x14ac:dyDescent="0.25">
      <c r="H29" s="8"/>
    </row>
    <row r="30" spans="1:8" x14ac:dyDescent="0.25">
      <c r="A30" t="s">
        <v>108</v>
      </c>
      <c r="H30" s="9">
        <v>743640</v>
      </c>
    </row>
    <row r="31" spans="1:8" x14ac:dyDescent="0.25">
      <c r="H31" s="8"/>
    </row>
    <row r="32" spans="1:8" x14ac:dyDescent="0.25">
      <c r="B32" s="4" t="s">
        <v>33</v>
      </c>
      <c r="H32" s="9">
        <f>SUM(H24:H31)</f>
        <v>9811170</v>
      </c>
    </row>
    <row r="33" spans="1:8" x14ac:dyDescent="0.25">
      <c r="H33" s="8"/>
    </row>
    <row r="34" spans="1:8" x14ac:dyDescent="0.25">
      <c r="A34" t="s">
        <v>80</v>
      </c>
      <c r="H34" s="10">
        <f>H20-H32</f>
        <v>-4722744</v>
      </c>
    </row>
    <row r="35" spans="1:8" x14ac:dyDescent="0.25">
      <c r="B35" t="s">
        <v>34</v>
      </c>
      <c r="H35" s="8"/>
    </row>
    <row r="36" spans="1:8" x14ac:dyDescent="0.25">
      <c r="H36" s="8"/>
    </row>
    <row r="37" spans="1:8" x14ac:dyDescent="0.25">
      <c r="A37" s="1" t="s">
        <v>93</v>
      </c>
      <c r="H37" s="8"/>
    </row>
    <row r="38" spans="1:8" x14ac:dyDescent="0.25">
      <c r="B38" t="s">
        <v>35</v>
      </c>
      <c r="H38" s="8">
        <v>3500000</v>
      </c>
    </row>
    <row r="39" spans="1:8" x14ac:dyDescent="0.25">
      <c r="B39" s="34" t="s">
        <v>221</v>
      </c>
      <c r="H39" s="8">
        <v>50000</v>
      </c>
    </row>
    <row r="40" spans="1:8" x14ac:dyDescent="0.25">
      <c r="B40" t="s">
        <v>37</v>
      </c>
      <c r="H40" s="9">
        <v>-50000</v>
      </c>
    </row>
    <row r="41" spans="1:8" x14ac:dyDescent="0.25">
      <c r="H41" s="8">
        <f>SUM(H38:H40)</f>
        <v>3500000</v>
      </c>
    </row>
    <row r="42" spans="1:8" x14ac:dyDescent="0.25">
      <c r="H42" s="8"/>
    </row>
    <row r="43" spans="1:8" x14ac:dyDescent="0.25">
      <c r="A43" t="s">
        <v>82</v>
      </c>
      <c r="H43" s="8"/>
    </row>
    <row r="44" spans="1:8" x14ac:dyDescent="0.25">
      <c r="B44" t="s">
        <v>21</v>
      </c>
      <c r="H44" s="8"/>
    </row>
    <row r="45" spans="1:8" x14ac:dyDescent="0.25">
      <c r="B45" t="s">
        <v>22</v>
      </c>
      <c r="H45" s="8">
        <f>SUM(H34+H41)</f>
        <v>-1222744</v>
      </c>
    </row>
    <row r="46" spans="1:8" x14ac:dyDescent="0.25">
      <c r="H46" s="8"/>
    </row>
    <row r="47" spans="1:8" x14ac:dyDescent="0.25">
      <c r="A47" t="s">
        <v>83</v>
      </c>
      <c r="H47" s="9">
        <v>8062708</v>
      </c>
    </row>
    <row r="48" spans="1:8" x14ac:dyDescent="0.25">
      <c r="H48" s="8"/>
    </row>
    <row r="49" spans="1:8" ht="13.8" thickBot="1" x14ac:dyDescent="0.3">
      <c r="A49" t="s">
        <v>84</v>
      </c>
      <c r="H49" s="11">
        <f>SUM(H47+H45)</f>
        <v>6839964</v>
      </c>
    </row>
    <row r="50" spans="1:8" ht="13.8" thickTop="1" x14ac:dyDescent="0.25">
      <c r="H50" s="8"/>
    </row>
    <row r="51" spans="1:8" ht="64.5" customHeight="1" x14ac:dyDescent="0.25">
      <c r="A51" s="94" t="s">
        <v>59</v>
      </c>
      <c r="B51" s="94"/>
      <c r="C51" s="94"/>
      <c r="D51" s="94"/>
      <c r="E51" s="94"/>
      <c r="F51" s="94"/>
      <c r="G51" s="94"/>
      <c r="H51" s="94"/>
    </row>
    <row r="127" ht="62.4" customHeight="1" x14ac:dyDescent="0.25"/>
  </sheetData>
  <mergeCells count="5">
    <mergeCell ref="A51:H51"/>
    <mergeCell ref="A1:H1"/>
    <mergeCell ref="C5:G5"/>
    <mergeCell ref="A7:H7"/>
    <mergeCell ref="A10:H10"/>
  </mergeCells>
  <phoneticPr fontId="4" type="noConversion"/>
  <printOptions horizontalCentered="1"/>
  <pageMargins left="1" right="1" top="1" bottom="1" header="0.3" footer="0.5"/>
  <pageSetup paperSize="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29</vt:i4>
      </vt:variant>
    </vt:vector>
  </HeadingPairs>
  <TitlesOfParts>
    <vt:vector size="58" baseType="lpstr">
      <vt:lpstr>SUMMARY</vt:lpstr>
      <vt:lpstr>490-Capital Outlay</vt:lpstr>
      <vt:lpstr>100-General Fund</vt:lpstr>
      <vt:lpstr>200-Public Works</vt:lpstr>
      <vt:lpstr>210-Building Maintenance</vt:lpstr>
      <vt:lpstr>225-Detention Facilities</vt:lpstr>
      <vt:lpstr>230-Parks &amp; Recreation</vt:lpstr>
      <vt:lpstr>240-Solid Waste</vt:lpstr>
      <vt:lpstr>260-Juvenile Justice</vt:lpstr>
      <vt:lpstr>270-Health Tax</vt:lpstr>
      <vt:lpstr>280-Biomedical</vt:lpstr>
      <vt:lpstr>290-Riverboat</vt:lpstr>
      <vt:lpstr>295-Criminal Justice</vt:lpstr>
      <vt:lpstr>296-Head Start</vt:lpstr>
      <vt:lpstr>297-Oil &amp; Gas</vt:lpstr>
      <vt:lpstr>298-Opioid Settlement</vt:lpstr>
      <vt:lpstr>750-Economic Development</vt:lpstr>
      <vt:lpstr>755-Economic Develop Dist Trust</vt:lpstr>
      <vt:lpstr>770-Law Officers</vt:lpstr>
      <vt:lpstr>772-Housing CVP</vt:lpstr>
      <vt:lpstr>797-American Rescue Plan</vt:lpstr>
      <vt:lpstr>798-E. Edward Jones Trust</vt:lpstr>
      <vt:lpstr>799-Reserve Trust</vt:lpstr>
      <vt:lpstr>310-Debt Service</vt:lpstr>
      <vt:lpstr>440-Capital Improvement</vt:lpstr>
      <vt:lpstr>450-Capital Improvement II</vt:lpstr>
      <vt:lpstr>445-Capital Improvement III</vt:lpstr>
      <vt:lpstr>760-Group Insurance</vt:lpstr>
      <vt:lpstr>762-General Insurance</vt:lpstr>
      <vt:lpstr>'100-General Fund'!Print_Area</vt:lpstr>
      <vt:lpstr>'200-Public Works'!Print_Area</vt:lpstr>
      <vt:lpstr>'210-Building Maintenance'!Print_Area</vt:lpstr>
      <vt:lpstr>'225-Detention Facilities'!Print_Area</vt:lpstr>
      <vt:lpstr>'230-Parks &amp; Recreation'!Print_Area</vt:lpstr>
      <vt:lpstr>'240-Solid Waste'!Print_Area</vt:lpstr>
      <vt:lpstr>'260-Juvenile Justice'!Print_Area</vt:lpstr>
      <vt:lpstr>'270-Health Tax'!Print_Area</vt:lpstr>
      <vt:lpstr>'280-Biomedical'!Print_Area</vt:lpstr>
      <vt:lpstr>'290-Riverboat'!Print_Area</vt:lpstr>
      <vt:lpstr>'295-Criminal Justice'!Print_Area</vt:lpstr>
      <vt:lpstr>'296-Head Start'!Print_Area</vt:lpstr>
      <vt:lpstr>'297-Oil &amp; Gas'!Print_Area</vt:lpstr>
      <vt:lpstr>'298-Opioid Settlement'!Print_Area</vt:lpstr>
      <vt:lpstr>'310-Debt Service'!Print_Area</vt:lpstr>
      <vt:lpstr>'440-Capital Improvement'!Print_Area</vt:lpstr>
      <vt:lpstr>'445-Capital Improvement III'!Print_Area</vt:lpstr>
      <vt:lpstr>'450-Capital Improvement II'!Print_Area</vt:lpstr>
      <vt:lpstr>'490-Capital Outlay'!Print_Area</vt:lpstr>
      <vt:lpstr>'750-Economic Development'!Print_Area</vt:lpstr>
      <vt:lpstr>'755-Economic Develop Dist Trust'!Print_Area</vt:lpstr>
      <vt:lpstr>'760-Group Insurance'!Print_Area</vt:lpstr>
      <vt:lpstr>'762-General Insurance'!Print_Area</vt:lpstr>
      <vt:lpstr>'770-Law Officers'!Print_Area</vt:lpstr>
      <vt:lpstr>'772-Housing CVP'!Print_Area</vt:lpstr>
      <vt:lpstr>'797-American Rescue Plan'!Print_Area</vt:lpstr>
      <vt:lpstr>'798-E. Edward Jones Trust'!Print_Area</vt:lpstr>
      <vt:lpstr>'799-Reserve Trust'!Print_Area</vt:lpstr>
      <vt:lpstr>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clerk</dc:creator>
  <cp:lastModifiedBy>Jeff Everson</cp:lastModifiedBy>
  <cp:lastPrinted>2023-10-13T21:10:30Z</cp:lastPrinted>
  <dcterms:created xsi:type="dcterms:W3CDTF">2010-09-30T14:02:27Z</dcterms:created>
  <dcterms:modified xsi:type="dcterms:W3CDTF">2024-10-30T14:43:29Z</dcterms:modified>
</cp:coreProperties>
</file>